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/a6mFetf/y1pAAeR6ruUReHKSXgCvMlPiP3DM8YJJZ2MGrHXkP5/qLATd9hOcis7KmcOG2h2lHf+6ZqtJRIcmA==" workbookSaltValue="IhMrjpA7x1TIN3vs1Vai4A==" workbookSpinCount="100000" lockStructure="1"/>
  <bookViews>
    <workbookView xWindow="0" yWindow="0" windowWidth="15960" windowHeight="12030"/>
  </bookViews>
  <sheets>
    <sheet name="Grille automatisée" sheetId="4" r:id="rId1"/>
    <sheet name="Infos" sheetId="2" state="hidden" r:id="rId2"/>
    <sheet name="Résultats" sheetId="5" r:id="rId3"/>
  </sheets>
  <definedNames>
    <definedName name="_xlnm._FilterDatabase" localSheetId="1" hidden="1">Infos!$A$1:$H$63</definedName>
    <definedName name="Avec_FDR">Infos!$B$18:$B$29</definedName>
    <definedName name="Colonisation_urinaire_gravidique">Infos!$D$6:$D$13</definedName>
    <definedName name="Colonisation_urinaire_simple">Infos!$D$3</definedName>
    <definedName name="Cystite_aiguë_à_risque_de_complication">Infos!$E$7:$E$11</definedName>
    <definedName name="Cystite_aiguë_simple">Infos!$E$3:$E$4</definedName>
    <definedName name="Cystite_gravidique">Infos!$E$14:$E$22</definedName>
    <definedName name="Cystite_récidivante_˂_1_épisode_par_mois">Infos!$E$25:$E$26</definedName>
    <definedName name="Cystite_récidivante_≥__1_épisode_par_mois">Infos!$E$29:$E$31</definedName>
    <definedName name="IUM_à_risque_de_complication_avec_qSOFA_˂_2">Infos!$G$17:$G$28</definedName>
    <definedName name="IUM_avec_choc_septique">Infos!$G$47:$G$60</definedName>
    <definedName name="IUM_avec_qSOFA_≥_2_sans_choc_septique">Infos!$G$31:$G$44</definedName>
    <definedName name="IUM_paucisymptomatique">Infos!$G$3:$G$14</definedName>
    <definedName name="PNA_à_risque_de_complication">Infos!$F$24:$F$42</definedName>
    <definedName name="PNA_avec_choc_septique">Infos!$F$66:$F$84</definedName>
    <definedName name="PNA_avec_qSOFA_≥_2_sans_choc_septique">Infos!$F$45:$F$63</definedName>
    <definedName name="PNA_simple">Infos!$F$3:$F$21</definedName>
    <definedName name="Sans_FDR">Infos!$B$8:$B$15</definedName>
    <definedName name="Sans_symptôme">Infos!$B$3:$B$5</definedName>
    <definedName name="_xlnm.Print_Area" localSheetId="0">'Grille automatisée'!$A$1:$AZ$49</definedName>
    <definedName name="_xlnm.Print_Area" localSheetId="2">Résultats!$A$1:$P$80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5" l="1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7" i="5" l="1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6" i="5" l="1"/>
  <c r="F57" i="5" l="1"/>
  <c r="F56" i="5"/>
  <c r="F55" i="5"/>
  <c r="F54" i="5"/>
  <c r="F53" i="5"/>
  <c r="F52" i="5"/>
  <c r="F51" i="5"/>
  <c r="F50" i="5"/>
  <c r="F49" i="5"/>
  <c r="F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48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8" i="5"/>
  <c r="B31" i="5" l="1"/>
  <c r="L18" i="5"/>
  <c r="L10" i="5"/>
  <c r="L16" i="5"/>
  <c r="L8" i="5"/>
  <c r="L7" i="5"/>
  <c r="L12" i="5"/>
  <c r="L11" i="5"/>
  <c r="L9" i="5"/>
  <c r="L20" i="5"/>
  <c r="L15" i="5"/>
  <c r="L14" i="5"/>
  <c r="L19" i="5"/>
  <c r="L6" i="5"/>
  <c r="L13" i="5"/>
  <c r="L17" i="5"/>
  <c r="P10" i="5"/>
  <c r="P18" i="5"/>
  <c r="P8" i="5"/>
  <c r="P16" i="5"/>
  <c r="P14" i="5"/>
  <c r="P6" i="5"/>
  <c r="P20" i="5"/>
  <c r="P13" i="5"/>
  <c r="P12" i="5"/>
  <c r="P17" i="5"/>
  <c r="P11" i="5"/>
  <c r="P7" i="5"/>
  <c r="P9" i="5"/>
  <c r="P15" i="5"/>
  <c r="P19" i="5"/>
  <c r="J12" i="5"/>
  <c r="J16" i="5"/>
  <c r="J10" i="5"/>
  <c r="J19" i="5"/>
  <c r="J18" i="5"/>
  <c r="J8" i="5"/>
  <c r="J14" i="5"/>
  <c r="J13" i="5"/>
  <c r="J15" i="5"/>
  <c r="J17" i="5"/>
  <c r="J9" i="5"/>
  <c r="J7" i="5"/>
  <c r="J20" i="5"/>
  <c r="J11" i="5"/>
  <c r="N8" i="5"/>
  <c r="N16" i="5"/>
  <c r="N14" i="5"/>
  <c r="N12" i="5"/>
  <c r="N20" i="5"/>
  <c r="N7" i="5"/>
  <c r="N17" i="5"/>
  <c r="N13" i="5"/>
  <c r="N9" i="5"/>
  <c r="N19" i="5"/>
  <c r="N18" i="5"/>
  <c r="N11" i="5"/>
  <c r="N10" i="5"/>
  <c r="N6" i="5"/>
  <c r="N15" i="5"/>
  <c r="J6" i="5"/>
  <c r="G56" i="5"/>
  <c r="G50" i="5"/>
  <c r="G54" i="5"/>
  <c r="G52" i="5"/>
  <c r="G51" i="5"/>
  <c r="G53" i="5"/>
  <c r="G55" i="5"/>
  <c r="G57" i="5"/>
  <c r="G49" i="5"/>
  <c r="G48" i="5"/>
  <c r="B63" i="5"/>
  <c r="C63" i="5" s="1"/>
  <c r="C31" i="5"/>
  <c r="F31" i="5"/>
  <c r="G31" i="5" s="1"/>
  <c r="G23" i="5" l="1"/>
  <c r="C62" i="5"/>
  <c r="C48" i="5"/>
  <c r="C54" i="5"/>
  <c r="C49" i="5"/>
  <c r="C51" i="5"/>
  <c r="G20" i="5"/>
  <c r="G24" i="5"/>
  <c r="G30" i="5"/>
  <c r="G12" i="5"/>
  <c r="G21" i="5"/>
  <c r="C21" i="5"/>
  <c r="C14" i="5"/>
  <c r="C30" i="5"/>
  <c r="C23" i="5"/>
  <c r="C20" i="5"/>
  <c r="C13" i="5"/>
  <c r="C29" i="5"/>
  <c r="C22" i="5"/>
  <c r="C15" i="5"/>
  <c r="C12" i="5"/>
  <c r="C28" i="5"/>
  <c r="C17" i="5"/>
  <c r="C10" i="5"/>
  <c r="C26" i="5"/>
  <c r="C19" i="5"/>
  <c r="C16" i="5"/>
  <c r="C8" i="5"/>
  <c r="C9" i="5"/>
  <c r="C25" i="5"/>
  <c r="C18" i="5"/>
  <c r="C11" i="5"/>
  <c r="C27" i="5"/>
  <c r="C24" i="5"/>
  <c r="C52" i="5"/>
  <c r="C53" i="5"/>
  <c r="C55" i="5"/>
  <c r="C50" i="5"/>
  <c r="C56" i="5"/>
  <c r="C57" i="5"/>
  <c r="C59" i="5"/>
  <c r="C58" i="5"/>
  <c r="C60" i="5"/>
  <c r="C61" i="5"/>
  <c r="G22" i="5"/>
  <c r="G13" i="5"/>
  <c r="G27" i="5"/>
  <c r="G14" i="5"/>
  <c r="G8" i="5"/>
  <c r="G29" i="5"/>
  <c r="G11" i="5"/>
  <c r="G16" i="5"/>
  <c r="G28" i="5"/>
  <c r="G17" i="5"/>
  <c r="G15" i="5"/>
  <c r="G10" i="5"/>
  <c r="G18" i="5"/>
  <c r="G26" i="5"/>
  <c r="G9" i="5"/>
  <c r="G25" i="5"/>
  <c r="G19" i="5"/>
</calcChain>
</file>

<file path=xl/sharedStrings.xml><?xml version="1.0" encoding="utf-8"?>
<sst xmlns="http://schemas.openxmlformats.org/spreadsheetml/2006/main" count="471" uniqueCount="188">
  <si>
    <t>Patient n°1</t>
  </si>
  <si>
    <t>Grossesse</t>
  </si>
  <si>
    <t>Sexe masculin</t>
  </si>
  <si>
    <t>Cystite aiguë à risque de complication</t>
  </si>
  <si>
    <t>Signe gravité</t>
  </si>
  <si>
    <r>
      <t xml:space="preserve">Sepsis sévère (qSOFA </t>
    </r>
    <r>
      <rPr>
        <sz val="11"/>
        <color theme="1"/>
        <rFont val="Calibri"/>
        <family val="2"/>
      </rPr>
      <t>≥ 2)</t>
    </r>
  </si>
  <si>
    <t>Choc septique</t>
  </si>
  <si>
    <t>En cours de traitement (contrôle)</t>
  </si>
  <si>
    <t>Au début des symptômes</t>
  </si>
  <si>
    <t>Au début des symptômes et en contrôle</t>
  </si>
  <si>
    <t>Colonisation urinaire simple</t>
  </si>
  <si>
    <t>Colonisation urinaire gravidique</t>
  </si>
  <si>
    <t>Pas de traitement antibiotique</t>
  </si>
  <si>
    <t>Stratégie d'antibiothérapie</t>
  </si>
  <si>
    <t>Recommandations de traitement de la SPILF (2018)</t>
  </si>
  <si>
    <t>Identification de la pathologie</t>
  </si>
  <si>
    <t>Cystite gravidique</t>
  </si>
  <si>
    <t>Nitrofurantoïne</t>
  </si>
  <si>
    <t>PNA avec choc septique</t>
  </si>
  <si>
    <t>Ciprofloxacine</t>
  </si>
  <si>
    <t>Lévofloxacine</t>
  </si>
  <si>
    <t>Triméthoprime</t>
  </si>
  <si>
    <t>Cotrimoxazole</t>
  </si>
  <si>
    <t>Fosfomycine trométamol</t>
  </si>
  <si>
    <t>Aztréonam</t>
  </si>
  <si>
    <t>Molécule prescrite conforme ?</t>
  </si>
  <si>
    <t>Posologie prescrite conforme ?</t>
  </si>
  <si>
    <t>Durée de la prescription conforme ?</t>
  </si>
  <si>
    <t>Molécule prescrite n°1</t>
  </si>
  <si>
    <t>Molécule prescrite n°2</t>
  </si>
  <si>
    <t>Âge (ans)</t>
  </si>
  <si>
    <t>Amikacine</t>
  </si>
  <si>
    <t>Amoxicilline</t>
  </si>
  <si>
    <t>Céfixime</t>
  </si>
  <si>
    <t>Céfotaxime</t>
  </si>
  <si>
    <t>Céfoxitine</t>
  </si>
  <si>
    <t>Ceftriaxone</t>
  </si>
  <si>
    <t>Gentamicine</t>
  </si>
  <si>
    <t>Témocilline</t>
  </si>
  <si>
    <t>Tobramycine</t>
  </si>
  <si>
    <t>Ofloxacine</t>
  </si>
  <si>
    <t>Pivmécillinam</t>
  </si>
  <si>
    <t>%</t>
  </si>
  <si>
    <t>Sexe</t>
  </si>
  <si>
    <t>Type d'infection urinaire</t>
  </si>
  <si>
    <t>Indication retenue conforme ?</t>
  </si>
  <si>
    <t>Prescription globale conforme ?</t>
  </si>
  <si>
    <t>Posologie conforme</t>
  </si>
  <si>
    <t>Molécule non conforme</t>
  </si>
  <si>
    <t>Molécule conforme</t>
  </si>
  <si>
    <t>Durée conforme</t>
  </si>
  <si>
    <t>Durée non conforme</t>
  </si>
  <si>
    <t>Conformité par diagnostic</t>
  </si>
  <si>
    <t>Molécule</t>
  </si>
  <si>
    <t>Posologie</t>
  </si>
  <si>
    <t>Durée</t>
  </si>
  <si>
    <t>Globalité</t>
  </si>
  <si>
    <t>Posologie non conforme</t>
  </si>
  <si>
    <t>Conformité de la prescription</t>
  </si>
  <si>
    <t>Symptômes</t>
  </si>
  <si>
    <t>Caractéristiques du patient</t>
  </si>
  <si>
    <t>Facteurs de risques de complication</t>
  </si>
  <si>
    <t>Anomalie de l'arbre urinaire</t>
  </si>
  <si>
    <t>Clairance créatinine &lt; 30 mL/min</t>
  </si>
  <si>
    <t>Age ≥ 75 ans</t>
  </si>
  <si>
    <t>Age ≥ 65 avec au moins 3 critères de fragilité (Fried et al.)</t>
  </si>
  <si>
    <t>FDR de complication n°1</t>
  </si>
  <si>
    <t>FDR de complication n°2</t>
  </si>
  <si>
    <t>FDR de complication n°3</t>
  </si>
  <si>
    <t>Autre FDR de complication</t>
  </si>
  <si>
    <t>Pathologie</t>
  </si>
  <si>
    <r>
      <t xml:space="preserve">Présence de signes cliniques de gravité ?
</t>
    </r>
    <r>
      <rPr>
        <i/>
        <sz val="11"/>
        <color theme="1"/>
        <rFont val="Calibri"/>
        <family val="2"/>
        <scheme val="minor"/>
      </rPr>
      <t>→ Sepsis sévère (Quick SOFA ≥ 2), choc septique, geste urologique (hors sondage simple)</t>
    </r>
  </si>
  <si>
    <t>Signe de gravité n°1</t>
  </si>
  <si>
    <t>Autre signe de gravité</t>
  </si>
  <si>
    <t>Signe de gravité n°2</t>
  </si>
  <si>
    <t>Geste urologique (hors sondage simple)</t>
  </si>
  <si>
    <t xml:space="preserve">Infections urinaires </t>
  </si>
  <si>
    <t>Cystite aiguë simple</t>
  </si>
  <si>
    <t>Si oui, quel résultat ?</t>
  </si>
  <si>
    <t>Bandelette urinaire</t>
  </si>
  <si>
    <t>Leucocytes + et nitrites +</t>
  </si>
  <si>
    <t>Leucocytes + et nitrites -</t>
  </si>
  <si>
    <t>Leucocytes - et nitrites +</t>
  </si>
  <si>
    <t>Leucocytes - et nitrites -</t>
  </si>
  <si>
    <t>Réalisation d'un Examen CytoBactériologique des Urines (ECBU) ?</t>
  </si>
  <si>
    <t>Réalisation d'une bandelette urinaire (BU) ?</t>
  </si>
  <si>
    <t>Si oui, à quel moment ?</t>
  </si>
  <si>
    <t>ECBU</t>
  </si>
  <si>
    <t>Sans symptôme</t>
  </si>
  <si>
    <t>Sans FDR</t>
  </si>
  <si>
    <t>Avec FDR</t>
  </si>
  <si>
    <t>IUM avec choc septique</t>
  </si>
  <si>
    <t>Autre</t>
  </si>
  <si>
    <t>Amoxicilline/Acide clavulanique</t>
  </si>
  <si>
    <r>
      <rPr>
        <b/>
        <sz val="11"/>
        <color theme="1"/>
        <rFont val="Calibri"/>
        <family val="2"/>
        <scheme val="minor"/>
      </rPr>
      <t>Antibiothérapie probabiliste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→ Traitement non différable ou antibiogramme non réalisé / non nécessaire</t>
    </r>
  </si>
  <si>
    <t>Antibiothérapie adaptée</t>
  </si>
  <si>
    <t>Cystite récidivante ≥  1 épisode par mois</t>
  </si>
  <si>
    <t>Cystite récidivante ˂ 1 épisode par mois</t>
  </si>
  <si>
    <t>IUM à risque de complication avec qSOFA ˂ 2</t>
  </si>
  <si>
    <t>Antibiotiques - Colonisation urinaire</t>
  </si>
  <si>
    <t>Antibiotiques - Cystite</t>
  </si>
  <si>
    <t>Antibiotiques - IUM</t>
  </si>
  <si>
    <t>Pipéracilline/Tazobactam</t>
  </si>
  <si>
    <t>Imipénème</t>
  </si>
  <si>
    <t>Méropénème</t>
  </si>
  <si>
    <t>Ertapénème</t>
  </si>
  <si>
    <r>
      <t xml:space="preserve">IUM avec qSOFA </t>
    </r>
    <r>
      <rPr>
        <sz val="11"/>
        <color theme="1"/>
        <rFont val="Calibri"/>
        <family val="2"/>
      </rPr>
      <t>≥</t>
    </r>
    <r>
      <rPr>
        <i/>
        <sz val="11"/>
        <color theme="1"/>
        <rFont val="Calibri"/>
        <family val="2"/>
        <scheme val="minor"/>
      </rPr>
      <t xml:space="preserve"> 2 sans choc septique</t>
    </r>
  </si>
  <si>
    <r>
      <t xml:space="preserve">IUM avec qSOFA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2 sans choc septique</t>
    </r>
  </si>
  <si>
    <t>Antibiotiques - PNA</t>
  </si>
  <si>
    <t>PNA simple</t>
  </si>
  <si>
    <t>PNA à risque de complication</t>
  </si>
  <si>
    <t>PNA avec qSOFA ≥ 2 sans choc septique</t>
  </si>
  <si>
    <t>Si autre, précisez :</t>
  </si>
  <si>
    <t>Autre molécule</t>
  </si>
  <si>
    <t>→ Posologie</t>
  </si>
  <si>
    <t>→ Durée de traitement</t>
  </si>
  <si>
    <t>Patient n°2</t>
  </si>
  <si>
    <t>Patient n°3</t>
  </si>
  <si>
    <t>Patient n°4</t>
  </si>
  <si>
    <t>Patient n°5</t>
  </si>
  <si>
    <t>Patient n°6</t>
  </si>
  <si>
    <t>Patient n°7</t>
  </si>
  <si>
    <t>Patient n°8</t>
  </si>
  <si>
    <t>Patient n°9</t>
  </si>
  <si>
    <t>Patient n°10</t>
  </si>
  <si>
    <t>Patient n°11</t>
  </si>
  <si>
    <t>Patient n°12</t>
  </si>
  <si>
    <t>Patient n°13</t>
  </si>
  <si>
    <t>Patient n°14</t>
  </si>
  <si>
    <t>Patient n°15</t>
  </si>
  <si>
    <t>Patient n°16</t>
  </si>
  <si>
    <t>Patient n°17</t>
  </si>
  <si>
    <t>Patient n°18</t>
  </si>
  <si>
    <t>Patient n°19</t>
  </si>
  <si>
    <t>Patient n°20</t>
  </si>
  <si>
    <t>Patient n°21</t>
  </si>
  <si>
    <t>Patient n°22</t>
  </si>
  <si>
    <t>Patient n°23</t>
  </si>
  <si>
    <t>Patient n°24</t>
  </si>
  <si>
    <t>Patient n°25</t>
  </si>
  <si>
    <t>Patient n°26</t>
  </si>
  <si>
    <t>Patient n°27</t>
  </si>
  <si>
    <t>Patient n°28</t>
  </si>
  <si>
    <t>Patient n°29</t>
  </si>
  <si>
    <t>Patient n°30</t>
  </si>
  <si>
    <t>Patient n°31</t>
  </si>
  <si>
    <t>Patient n°32</t>
  </si>
  <si>
    <t>Patient n°33</t>
  </si>
  <si>
    <t>Patient n°34</t>
  </si>
  <si>
    <t>Patient n°35</t>
  </si>
  <si>
    <t>Patient n°36</t>
  </si>
  <si>
    <t>Patient n°37</t>
  </si>
  <si>
    <t>Patient n°38</t>
  </si>
  <si>
    <t>Patient n°39</t>
  </si>
  <si>
    <t>Patient n°40</t>
  </si>
  <si>
    <t>Patient n°41</t>
  </si>
  <si>
    <t>Patient n°42</t>
  </si>
  <si>
    <t>Patient n°43</t>
  </si>
  <si>
    <t>Patient n°44</t>
  </si>
  <si>
    <t>Patient n°45</t>
  </si>
  <si>
    <t>Patient n°46</t>
  </si>
  <si>
    <t>Patient n°47</t>
  </si>
  <si>
    <t>Patient n°48</t>
  </si>
  <si>
    <t>Patient n°49</t>
  </si>
  <si>
    <t>Patient n°50</t>
  </si>
  <si>
    <t>Nbre</t>
  </si>
  <si>
    <t>EPP Infections Urinaires</t>
  </si>
  <si>
    <t>Antibiothérapies utilisées dans le traitement des infections urinaires</t>
  </si>
  <si>
    <t>IUM avec qSOFA ≥ 2 sans choc septique</t>
  </si>
  <si>
    <t>Antibiothérapie probabiliste</t>
  </si>
  <si>
    <t>Types d'infections urinaires et conformité de la prescription</t>
  </si>
  <si>
    <t>Conformité prescription</t>
  </si>
  <si>
    <t>Indication dossier conforme</t>
  </si>
  <si>
    <t>Indication dossier non conforme</t>
  </si>
  <si>
    <t>Nbre patients</t>
  </si>
  <si>
    <t>Prescription globale conforme</t>
  </si>
  <si>
    <t>Prescription globale non conforme</t>
  </si>
  <si>
    <t>Conformité de la prescription selon l'indication</t>
  </si>
  <si>
    <t>Justification si le(s) antibiotique(s) prescrit(s) est(sont) hors recommandations ou n'est(ne sont) pas de 1ère intention</t>
  </si>
  <si>
    <t>IUM paucisymptomatique</t>
  </si>
  <si>
    <t>Ertapénem</t>
  </si>
  <si>
    <t>Imipénem</t>
  </si>
  <si>
    <t>Méropénem</t>
  </si>
  <si>
    <t>Clairance de la créatinine (mL/min/1,73m2)</t>
  </si>
  <si>
    <t>Immunodépression grave</t>
  </si>
  <si>
    <r>
      <t xml:space="preserve">Présence de facteurs de risques (FDR) de complication ?
</t>
    </r>
    <r>
      <rPr>
        <i/>
        <sz val="11"/>
        <color theme="1"/>
        <rFont val="Calibri"/>
        <family val="2"/>
        <scheme val="minor"/>
      </rPr>
      <t>→ Anomalie de l'arbre urinaire, clairance de la créatinine &lt; 30 mL/min, grossesse, immunodépression grave, sexe masculin, sujet âgé "fragile"</t>
    </r>
  </si>
  <si>
    <t>Antibiotiques - toutes indications confondues</t>
  </si>
  <si>
    <t>Nombre de dossiers inclus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</si>
</sst>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Segoe UI Emoji"/>
      <family val="2"/>
    </font>
    <font>
      <b/>
      <sz val="10"/>
      <color theme="1"/>
      <name val="Segoe UI Emoji"/>
      <family val="2"/>
    </font>
    <font>
      <sz val="10"/>
      <color theme="1"/>
      <name val="Segoe UI Emoji"/>
      <family val="2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</font>
    <font>
      <b/>
      <sz val="16"/>
      <color rgb="FF034EA2"/>
      <name val="Segoe UI Emoji"/>
      <family val="2"/>
    </font>
    <font>
      <b/>
      <sz val="12"/>
      <color rgb="FF8DC63F"/>
      <name val="Segoe UI Emoji"/>
      <family val="2"/>
    </font>
    <font>
      <b/>
      <sz val="12"/>
      <color theme="1"/>
      <name val="Segoe UI Emoj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34EA2"/>
      </left>
      <right/>
      <top style="medium">
        <color rgb="FF034EA2"/>
      </top>
      <bottom style="medium">
        <color rgb="FF034EA2"/>
      </bottom>
      <diagonal/>
    </border>
    <border>
      <left/>
      <right/>
      <top style="medium">
        <color rgb="FF034EA2"/>
      </top>
      <bottom style="medium">
        <color rgb="FF034EA2"/>
      </bottom>
      <diagonal/>
    </border>
    <border>
      <left/>
      <right style="medium">
        <color rgb="FF034EA2"/>
      </right>
      <top style="medium">
        <color rgb="FF034EA2"/>
      </top>
      <bottom style="medium">
        <color rgb="FF034EA2"/>
      </bottom>
      <diagonal/>
    </border>
    <border>
      <left/>
      <right/>
      <top/>
      <bottom style="double">
        <color rgb="FF8DC6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rgb="FF034EA2"/>
      </top>
      <bottom style="double">
        <color rgb="FF8DC63F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3" borderId="0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10" fontId="7" fillId="4" borderId="3" xfId="0" applyNumberFormat="1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10" fontId="7" fillId="4" borderId="1" xfId="0" applyNumberFormat="1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7" fillId="4" borderId="8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0" fontId="0" fillId="3" borderId="0" xfId="0" applyFill="1" applyBorder="1" applyAlignment="1" applyProtection="1">
      <alignment horizontal="left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3" borderId="0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4" borderId="14" xfId="0" applyFont="1" applyFill="1" applyBorder="1" applyAlignment="1">
      <alignment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10" fontId="7" fillId="4" borderId="8" xfId="0" applyNumberFormat="1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10" fontId="7" fillId="4" borderId="9" xfId="0" applyNumberFormat="1" applyFont="1" applyFill="1" applyBorder="1" applyAlignment="1">
      <alignment wrapText="1"/>
    </xf>
    <xf numFmtId="0" fontId="7" fillId="4" borderId="15" xfId="0" applyFont="1" applyFill="1" applyBorder="1" applyAlignment="1">
      <alignment wrapText="1"/>
    </xf>
    <xf numFmtId="10" fontId="7" fillId="4" borderId="15" xfId="0" applyNumberFormat="1" applyFont="1" applyFill="1" applyBorder="1" applyAlignment="1">
      <alignment wrapText="1"/>
    </xf>
    <xf numFmtId="10" fontId="7" fillId="4" borderId="7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vertical="center" wrapText="1"/>
    </xf>
    <xf numFmtId="10" fontId="7" fillId="4" borderId="0" xfId="0" applyNumberFormat="1" applyFont="1" applyFill="1" applyBorder="1" applyAlignment="1">
      <alignment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0" fillId="2" borderId="4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5" borderId="4" xfId="0" applyFont="1" applyFill="1" applyBorder="1" applyAlignment="1" applyProtection="1">
      <alignment horizontal="center" vertical="center" wrapText="1"/>
    </xf>
    <xf numFmtId="0" fontId="0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left" vertical="center" wrapText="1"/>
    </xf>
    <xf numFmtId="0" fontId="9" fillId="5" borderId="4" xfId="0" applyFont="1" applyFill="1" applyBorder="1" applyAlignment="1" applyProtection="1">
      <alignment horizontal="left" vertical="center" wrapText="1"/>
    </xf>
    <xf numFmtId="0" fontId="0" fillId="2" borderId="9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 applyProtection="1">
      <alignment horizontal="left" vertical="center" wrapText="1"/>
    </xf>
    <xf numFmtId="0" fontId="0" fillId="2" borderId="7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2" fillId="4" borderId="13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wrapText="1"/>
    </xf>
    <xf numFmtId="0" fontId="1" fillId="2" borderId="1" xfId="0" quotePrefix="1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</cellXfs>
  <cellStyles count="1">
    <cellStyle name="Normal" xfId="0" builtinId="0"/>
  </cellStyles>
  <dxfs count="20">
    <dxf>
      <fill>
        <patternFill>
          <fgColor rgb="FF8DC63F"/>
          <bgColor rgb="FF8DC63F"/>
        </patternFill>
      </fill>
    </dxf>
    <dxf>
      <fill>
        <patternFill>
          <bgColor rgb="FFFF99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rgb="FF8DC63F"/>
          <bgColor rgb="FF8DC63F"/>
        </patternFill>
      </fill>
    </dxf>
    <dxf>
      <fill>
        <patternFill>
          <bgColor rgb="FFFF9900"/>
        </patternFill>
      </fill>
    </dxf>
    <dxf>
      <fill>
        <patternFill>
          <fgColor rgb="FF8DC63F"/>
          <bgColor rgb="FF8DC63F"/>
        </patternFill>
      </fill>
    </dxf>
    <dxf>
      <fill>
        <patternFill>
          <bgColor rgb="FFFF99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rgb="FF8DC63F"/>
          <bgColor rgb="FF8DC63F"/>
        </patternFill>
      </fill>
    </dxf>
    <dxf>
      <fill>
        <patternFill>
          <bgColor rgb="FFFF9900"/>
        </patternFill>
      </fill>
    </dxf>
  </dxfs>
  <tableStyles count="0" defaultTableStyle="TableStyleMedium2" defaultPivotStyle="PivotStyleLight16"/>
  <colors>
    <mruColors>
      <color rgb="FFFF9900"/>
      <color rgb="FF8DC63F"/>
      <color rgb="FF034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Emoji" panose="020B0502040204020203" pitchFamily="34" charset="0"/>
                <a:ea typeface="Segoe UI Emoji" panose="020B0502040204020203" pitchFamily="34" charset="0"/>
                <a:cs typeface="+mn-cs"/>
              </a:defRPr>
            </a:pPr>
            <a:r>
              <a:rPr lang="fr-FR"/>
              <a:t>Conformité globale de la prescription selon l'indication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 Emoji" panose="020B0502040204020203" pitchFamily="34" charset="0"/>
              <a:ea typeface="Segoe UI Emoji" panose="020B0502040204020203" pitchFamily="34" charset="0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5921205694560384"/>
          <c:y val="0.23543649076205303"/>
          <c:w val="0.48166541073483293"/>
          <c:h val="0.56727069663192675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Résultats!$H$6:$H$20</c:f>
              <c:strCache>
                <c:ptCount val="15"/>
                <c:pt idx="0">
                  <c:v>Colonisation urinaire simple</c:v>
                </c:pt>
                <c:pt idx="1">
                  <c:v>Colonisation urinaire gravidique</c:v>
                </c:pt>
                <c:pt idx="2">
                  <c:v>Cystite aiguë simple</c:v>
                </c:pt>
                <c:pt idx="3">
                  <c:v>Cystite aiguë à risque de complication</c:v>
                </c:pt>
                <c:pt idx="4">
                  <c:v>Cystite gravidique</c:v>
                </c:pt>
                <c:pt idx="5">
                  <c:v>Cystite récidivante ˂ 1 épisode par mois</c:v>
                </c:pt>
                <c:pt idx="6">
                  <c:v>Cystite récidivante ≥  1 épisode par mois</c:v>
                </c:pt>
                <c:pt idx="7">
                  <c:v>IUM paucisymptomatique</c:v>
                </c:pt>
                <c:pt idx="8">
                  <c:v>IUM à risque de complication avec qSOFA ˂ 2</c:v>
                </c:pt>
                <c:pt idx="9">
                  <c:v>IUM avec qSOFA ≥ 2 sans choc septique</c:v>
                </c:pt>
                <c:pt idx="10">
                  <c:v>IUM avec choc septique</c:v>
                </c:pt>
                <c:pt idx="11">
                  <c:v>PNA simple</c:v>
                </c:pt>
                <c:pt idx="12">
                  <c:v>PNA à risque de complication</c:v>
                </c:pt>
                <c:pt idx="13">
                  <c:v>PNA avec qSOFA ≥ 2 sans choc septique</c:v>
                </c:pt>
                <c:pt idx="14">
                  <c:v>PNA avec choc septique</c:v>
                </c:pt>
              </c:strCache>
            </c:strRef>
          </c:cat>
          <c:val>
            <c:numRef>
              <c:f>Résultats!$P$6:$P$20</c:f>
              <c:numCache>
                <c:formatCode>0.0%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8-4079-90BD-645066185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2433951"/>
        <c:axId val="1732434783"/>
      </c:radarChart>
      <c:catAx>
        <c:axId val="1732433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Emoji" panose="020B0502040204020203" pitchFamily="34" charset="0"/>
                <a:ea typeface="Segoe UI Emoji" panose="020B0502040204020203" pitchFamily="34" charset="0"/>
                <a:cs typeface="+mn-cs"/>
              </a:defRPr>
            </a:pPr>
            <a:endParaRPr lang="fr-FR"/>
          </a:p>
        </c:txPr>
        <c:crossAx val="1732434783"/>
        <c:crosses val="autoZero"/>
        <c:auto val="1"/>
        <c:lblAlgn val="ctr"/>
        <c:lblOffset val="100"/>
        <c:noMultiLvlLbl val="0"/>
      </c:catAx>
      <c:valAx>
        <c:axId val="173243478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Emoji" panose="020B0502040204020203" pitchFamily="34" charset="0"/>
                <a:ea typeface="Segoe UI Emoji" panose="020B0502040204020203" pitchFamily="34" charset="0"/>
                <a:cs typeface="+mn-cs"/>
              </a:defRPr>
            </a:pPr>
            <a:endParaRPr lang="fr-FR"/>
          </a:p>
        </c:txPr>
        <c:crossAx val="1732433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egoe UI Emoji" panose="020B0502040204020203" pitchFamily="34" charset="0"/>
          <a:ea typeface="Segoe UI Emoji" panose="020B0502040204020203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Emoji" panose="020B0502040204020203" pitchFamily="34" charset="0"/>
                <a:ea typeface="Segoe UI Emoji" panose="020B0502040204020203" pitchFamily="34" charset="0"/>
                <a:cs typeface="+mn-cs"/>
              </a:defRPr>
            </a:pPr>
            <a:r>
              <a:rPr lang="en-US"/>
              <a:t>Conformité de la prescription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 Emoji" panose="020B0502040204020203" pitchFamily="34" charset="0"/>
              <a:ea typeface="Segoe UI Emoji" panose="020B0502040204020203" pitchFamily="34" charset="0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4942732988934261"/>
          <c:y val="0.26545422731249502"/>
          <c:w val="0.42919434404158469"/>
          <c:h val="0.6635892786129006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Emoji" panose="020B0502040204020203" pitchFamily="34" charset="0"/>
                    <a:ea typeface="Segoe UI Emoji" panose="020B0502040204020203" pitchFamily="34" charset="0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(Résultats!$E$48,Résultats!$E$50,Résultats!$E$52,Résultats!$E$54,Résultats!$E$56)</c:f>
              <c:strCache>
                <c:ptCount val="5"/>
                <c:pt idx="0">
                  <c:v>Indication dossier conforme</c:v>
                </c:pt>
                <c:pt idx="1">
                  <c:v>Molécule conforme</c:v>
                </c:pt>
                <c:pt idx="2">
                  <c:v>Posologie conforme</c:v>
                </c:pt>
                <c:pt idx="3">
                  <c:v>Durée conforme</c:v>
                </c:pt>
                <c:pt idx="4">
                  <c:v>Prescription globale conforme</c:v>
                </c:pt>
              </c:strCache>
            </c:strRef>
          </c:cat>
          <c:val>
            <c:numRef>
              <c:f>(Résultats!$G$48,Résultats!$G$50,Résultats!$G$52,Résultats!$G$54,Résultats!$G$56)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8F-403D-B1D7-46B64A78B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0931551"/>
        <c:axId val="1450923231"/>
      </c:radarChart>
      <c:catAx>
        <c:axId val="1450931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Emoji" panose="020B0502040204020203" pitchFamily="34" charset="0"/>
                <a:ea typeface="Segoe UI Emoji" panose="020B0502040204020203" pitchFamily="34" charset="0"/>
                <a:cs typeface="+mn-cs"/>
              </a:defRPr>
            </a:pPr>
            <a:endParaRPr lang="fr-FR"/>
          </a:p>
        </c:txPr>
        <c:crossAx val="1450923231"/>
        <c:crosses val="autoZero"/>
        <c:auto val="1"/>
        <c:lblAlgn val="ctr"/>
        <c:lblOffset val="100"/>
        <c:noMultiLvlLbl val="0"/>
      </c:catAx>
      <c:valAx>
        <c:axId val="145092323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Emoji" panose="020B0502040204020203" pitchFamily="34" charset="0"/>
                <a:ea typeface="Segoe UI Emoji" panose="020B0502040204020203" pitchFamily="34" charset="0"/>
                <a:cs typeface="+mn-cs"/>
              </a:defRPr>
            </a:pPr>
            <a:endParaRPr lang="fr-FR"/>
          </a:p>
        </c:txPr>
        <c:crossAx val="1450931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egoe UI Emoji" panose="020B0502040204020203" pitchFamily="34" charset="0"/>
          <a:ea typeface="Segoe UI Emoji" panose="020B0502040204020203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42183</xdr:rowOff>
    </xdr:from>
    <xdr:to>
      <xdr:col>0</xdr:col>
      <xdr:colOff>1306437</xdr:colOff>
      <xdr:row>0</xdr:row>
      <xdr:rowOff>419251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2183"/>
          <a:ext cx="1144512" cy="377068"/>
        </a:xfrm>
        <a:prstGeom prst="rect">
          <a:avLst/>
        </a:prstGeom>
      </xdr:spPr>
    </xdr:pic>
    <xdr:clientData/>
  </xdr:twoCellAnchor>
  <xdr:twoCellAnchor>
    <xdr:from>
      <xdr:col>7</xdr:col>
      <xdr:colOff>809624</xdr:colOff>
      <xdr:row>21</xdr:row>
      <xdr:rowOff>148165</xdr:rowOff>
    </xdr:from>
    <xdr:to>
      <xdr:col>14</xdr:col>
      <xdr:colOff>349249</xdr:colOff>
      <xdr:row>42</xdr:row>
      <xdr:rowOff>126998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931334</xdr:colOff>
      <xdr:row>64</xdr:row>
      <xdr:rowOff>0</xdr:rowOff>
    </xdr:from>
    <xdr:to>
      <xdr:col>5</xdr:col>
      <xdr:colOff>0</xdr:colOff>
      <xdr:row>79</xdr:row>
      <xdr:rowOff>0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161925</xdr:colOff>
      <xdr:row>43</xdr:row>
      <xdr:rowOff>42183</xdr:rowOff>
    </xdr:from>
    <xdr:ext cx="1144512" cy="377068"/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2183"/>
          <a:ext cx="1144512" cy="377068"/>
        </a:xfrm>
        <a:prstGeom prst="rect">
          <a:avLst/>
        </a:prstGeom>
      </xdr:spPr>
    </xdr:pic>
    <xdr:clientData/>
  </xdr:oneCellAnchor>
  <xdr:oneCellAnchor>
    <xdr:from>
      <xdr:col>7</xdr:col>
      <xdr:colOff>161925</xdr:colOff>
      <xdr:row>0</xdr:row>
      <xdr:rowOff>42183</xdr:rowOff>
    </xdr:from>
    <xdr:ext cx="1144512" cy="377068"/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2183"/>
          <a:ext cx="1144512" cy="37706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9"/>
  <sheetViews>
    <sheetView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2" sqref="C2"/>
    </sheetView>
  </sheetViews>
  <sheetFormatPr baseColWidth="10" defaultColWidth="25.7109375" defaultRowHeight="15" x14ac:dyDescent="0.25"/>
  <cols>
    <col min="1" max="1" width="39.5703125" style="4" customWidth="1"/>
    <col min="2" max="2" width="25.7109375" style="4" customWidth="1"/>
    <col min="3" max="3" width="25.7109375" style="61"/>
    <col min="4" max="52" width="25.7109375" style="20"/>
    <col min="53" max="16384" width="25.7109375" style="3"/>
  </cols>
  <sheetData>
    <row r="1" spans="1:63" s="1" customFormat="1" ht="18.75" x14ac:dyDescent="0.25">
      <c r="A1" s="65"/>
      <c r="B1" s="66"/>
      <c r="C1" s="53" t="s">
        <v>0</v>
      </c>
      <c r="D1" s="44" t="s">
        <v>116</v>
      </c>
      <c r="E1" s="44" t="s">
        <v>117</v>
      </c>
      <c r="F1" s="44" t="s">
        <v>118</v>
      </c>
      <c r="G1" s="44" t="s">
        <v>119</v>
      </c>
      <c r="H1" s="44" t="s">
        <v>120</v>
      </c>
      <c r="I1" s="44" t="s">
        <v>121</v>
      </c>
      <c r="J1" s="44" t="s">
        <v>122</v>
      </c>
      <c r="K1" s="44" t="s">
        <v>123</v>
      </c>
      <c r="L1" s="44" t="s">
        <v>124</v>
      </c>
      <c r="M1" s="44" t="s">
        <v>125</v>
      </c>
      <c r="N1" s="44" t="s">
        <v>126</v>
      </c>
      <c r="O1" s="44" t="s">
        <v>127</v>
      </c>
      <c r="P1" s="44" t="s">
        <v>128</v>
      </c>
      <c r="Q1" s="44" t="s">
        <v>129</v>
      </c>
      <c r="R1" s="44" t="s">
        <v>130</v>
      </c>
      <c r="S1" s="44" t="s">
        <v>131</v>
      </c>
      <c r="T1" s="44" t="s">
        <v>132</v>
      </c>
      <c r="U1" s="44" t="s">
        <v>133</v>
      </c>
      <c r="V1" s="44" t="s">
        <v>134</v>
      </c>
      <c r="W1" s="44" t="s">
        <v>135</v>
      </c>
      <c r="X1" s="44" t="s">
        <v>136</v>
      </c>
      <c r="Y1" s="44" t="s">
        <v>137</v>
      </c>
      <c r="Z1" s="44" t="s">
        <v>138</v>
      </c>
      <c r="AA1" s="44" t="s">
        <v>139</v>
      </c>
      <c r="AB1" s="44" t="s">
        <v>140</v>
      </c>
      <c r="AC1" s="44" t="s">
        <v>141</v>
      </c>
      <c r="AD1" s="44" t="s">
        <v>142</v>
      </c>
      <c r="AE1" s="44" t="s">
        <v>143</v>
      </c>
      <c r="AF1" s="44" t="s">
        <v>144</v>
      </c>
      <c r="AG1" s="44" t="s">
        <v>145</v>
      </c>
      <c r="AH1" s="44" t="s">
        <v>146</v>
      </c>
      <c r="AI1" s="44" t="s">
        <v>147</v>
      </c>
      <c r="AJ1" s="44" t="s">
        <v>148</v>
      </c>
      <c r="AK1" s="44" t="s">
        <v>149</v>
      </c>
      <c r="AL1" s="44" t="s">
        <v>150</v>
      </c>
      <c r="AM1" s="44" t="s">
        <v>151</v>
      </c>
      <c r="AN1" s="44" t="s">
        <v>152</v>
      </c>
      <c r="AO1" s="44" t="s">
        <v>153</v>
      </c>
      <c r="AP1" s="44" t="s">
        <v>154</v>
      </c>
      <c r="AQ1" s="44" t="s">
        <v>155</v>
      </c>
      <c r="AR1" s="44" t="s">
        <v>156</v>
      </c>
      <c r="AS1" s="44" t="s">
        <v>157</v>
      </c>
      <c r="AT1" s="44" t="s">
        <v>158</v>
      </c>
      <c r="AU1" s="44" t="s">
        <v>159</v>
      </c>
      <c r="AV1" s="44" t="s">
        <v>160</v>
      </c>
      <c r="AW1" s="44" t="s">
        <v>161</v>
      </c>
      <c r="AX1" s="44" t="s">
        <v>162</v>
      </c>
      <c r="AY1" s="44" t="s">
        <v>163</v>
      </c>
      <c r="AZ1" s="44" t="s">
        <v>164</v>
      </c>
    </row>
    <row r="2" spans="1:63" ht="25.5" customHeight="1" x14ac:dyDescent="0.25">
      <c r="A2" s="67" t="s">
        <v>60</v>
      </c>
      <c r="B2" s="68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x14ac:dyDescent="0.25">
      <c r="A3" s="45" t="s">
        <v>43</v>
      </c>
      <c r="B3" s="46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x14ac:dyDescent="0.25">
      <c r="A4" s="47" t="s">
        <v>30</v>
      </c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30" x14ac:dyDescent="0.25">
      <c r="A5" s="45" t="s">
        <v>183</v>
      </c>
      <c r="B5" s="46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60.75" customHeight="1" x14ac:dyDescent="0.25">
      <c r="A6" s="62" t="s">
        <v>185</v>
      </c>
      <c r="B6" s="63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x14ac:dyDescent="0.25">
      <c r="A7" s="49"/>
      <c r="B7" s="49" t="s">
        <v>66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x14ac:dyDescent="0.25">
      <c r="A8" s="49"/>
      <c r="B8" s="49" t="s">
        <v>67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x14ac:dyDescent="0.25">
      <c r="A9" s="49"/>
      <c r="B9" s="49" t="s">
        <v>68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5" customHeight="1" x14ac:dyDescent="0.25">
      <c r="A10" s="49"/>
      <c r="B10" s="49" t="s">
        <v>69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25.5" customHeight="1" x14ac:dyDescent="0.25">
      <c r="A11" s="67" t="s">
        <v>15</v>
      </c>
      <c r="B11" s="6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5" customHeight="1" x14ac:dyDescent="0.25">
      <c r="A12" s="47" t="s">
        <v>59</v>
      </c>
      <c r="B12" s="4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45.75" customHeight="1" x14ac:dyDescent="0.25">
      <c r="A13" s="62" t="s">
        <v>71</v>
      </c>
      <c r="B13" s="63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5" customHeight="1" x14ac:dyDescent="0.25">
      <c r="A14" s="50"/>
      <c r="B14" s="49" t="s">
        <v>72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5" customHeight="1" x14ac:dyDescent="0.25">
      <c r="A15" s="50"/>
      <c r="B15" s="49" t="s">
        <v>74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5" customHeight="1" x14ac:dyDescent="0.25">
      <c r="A16" s="50"/>
      <c r="B16" s="49" t="s">
        <v>73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25" customFormat="1" x14ac:dyDescent="0.25">
      <c r="A17" s="62" t="s">
        <v>70</v>
      </c>
      <c r="B17" s="63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</row>
    <row r="18" spans="1:63" ht="15" customHeight="1" x14ac:dyDescent="0.25">
      <c r="A18" s="50"/>
      <c r="B18" s="49" t="s">
        <v>112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x14ac:dyDescent="0.25">
      <c r="A19" s="62" t="s">
        <v>85</v>
      </c>
      <c r="B19" s="6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x14ac:dyDescent="0.25">
      <c r="A20" s="50"/>
      <c r="B20" s="49" t="s">
        <v>78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x14ac:dyDescent="0.25">
      <c r="A21" s="62" t="s">
        <v>84</v>
      </c>
      <c r="B21" s="63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x14ac:dyDescent="0.25">
      <c r="A22" s="49"/>
      <c r="B22" s="49" t="s">
        <v>86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25" customFormat="1" x14ac:dyDescent="0.25">
      <c r="A23" s="64" t="s">
        <v>14</v>
      </c>
      <c r="B23" s="64"/>
      <c r="C23" s="83" t="str">
        <f>IF(C$17="Colonisation urinaire simple","Pas de traitement antibiotique",IF(C$17="Colonisation urinaire gravidique","Tableau n°5",IF(C$17="Cystite aiguë simple","Tableau n°1",IF(C$17="Cystite aiguë à risque de complication","Tableau n°2",IF(C$17="Cystite gravidique","Tableau n°6",IF(C$17="Cystite récidivante ˂ 1 épisode par mois","Tableau n°3",IF(C$17="Cystite récidivante ≥  1 épisode par mois","Tableau n°4",IF(C$17="PNA simple","Tableau n°7",IF(C$17="PNA à risque de complication","Tableau n°8",IF(C$17="PNA avec qSOFA ≥ 2 sans choc septique","Tableau n°9",IF(C$17="PNA avec choc septique","Tableau n°10",IF(C$17="IUM paucisymptomatique","Tableau n°11",IF(C$17="IUM à risque de complication avec qSOFA ˂ 2","Tableau n°12",IF(C$17="IUM avec qSOFA ≥ 2 sans choc septique","Tableau n°13",IF(C$17="IUM avec choc septique","Tableau n°14","")))))))))))))))</f>
        <v/>
      </c>
      <c r="D23" s="83" t="str">
        <f t="shared" ref="D23:AZ23" si="0">IF(D$17="Colonisation urinaire simple","Pas de traitement antibiotique",IF(D$17="Colonisation urinaire gravidique","Tableau n°5",IF(D$17="Cystite aiguë simple","Tableau n°1",IF(D$17="Cystite aiguë à risque de complication","Tableau n°2",IF(D$17="Cystite gravidique","Tableau n°6",IF(D$17="Cystite récidivante ˂ 1 épisode par mois","Tableau n°3",IF(D$17="Cystite récidivante ≥  1 épisode par mois","Tableau n°4",IF(D$17="PNA simple","Tableau n°7",IF(D$17="PNA à risque de complication","Tableau n°8",IF(D$17="PNA avec qSOFA ≥ 2 sans choc septique","Tableau n°9",IF(D$17="PNA avec choc septique","Tableau n°10",IF(D$17="IUM paucisymptomatique","Tableau n°11",IF(D$17="IUM à risque de complication avec qSOFA ˂ 2","Tableau n°12",IF(D$17="IUM avec qSOFA ≥ 2 sans choc septique","Tableau n°13",IF(D$17="IUM avec choc septique","Tableau n°14","")))))))))))))))</f>
        <v/>
      </c>
      <c r="E23" s="83" t="str">
        <f t="shared" si="0"/>
        <v/>
      </c>
      <c r="F23" s="83" t="str">
        <f t="shared" si="0"/>
        <v/>
      </c>
      <c r="G23" s="83" t="str">
        <f t="shared" si="0"/>
        <v/>
      </c>
      <c r="H23" s="83" t="str">
        <f t="shared" si="0"/>
        <v/>
      </c>
      <c r="I23" s="83" t="str">
        <f t="shared" si="0"/>
        <v/>
      </c>
      <c r="J23" s="83" t="str">
        <f t="shared" si="0"/>
        <v/>
      </c>
      <c r="K23" s="83" t="str">
        <f t="shared" si="0"/>
        <v/>
      </c>
      <c r="L23" s="83" t="str">
        <f t="shared" si="0"/>
        <v/>
      </c>
      <c r="M23" s="83" t="str">
        <f t="shared" si="0"/>
        <v/>
      </c>
      <c r="N23" s="83" t="str">
        <f t="shared" si="0"/>
        <v/>
      </c>
      <c r="O23" s="83" t="str">
        <f t="shared" si="0"/>
        <v/>
      </c>
      <c r="P23" s="83" t="str">
        <f t="shared" si="0"/>
        <v/>
      </c>
      <c r="Q23" s="83" t="str">
        <f t="shared" si="0"/>
        <v/>
      </c>
      <c r="R23" s="83" t="str">
        <f t="shared" si="0"/>
        <v/>
      </c>
      <c r="S23" s="83" t="str">
        <f t="shared" si="0"/>
        <v/>
      </c>
      <c r="T23" s="83" t="str">
        <f t="shared" si="0"/>
        <v/>
      </c>
      <c r="U23" s="83" t="str">
        <f t="shared" si="0"/>
        <v/>
      </c>
      <c r="V23" s="83" t="str">
        <f t="shared" si="0"/>
        <v/>
      </c>
      <c r="W23" s="83" t="str">
        <f t="shared" si="0"/>
        <v/>
      </c>
      <c r="X23" s="83" t="str">
        <f t="shared" si="0"/>
        <v/>
      </c>
      <c r="Y23" s="83" t="str">
        <f t="shared" si="0"/>
        <v/>
      </c>
      <c r="Z23" s="83" t="str">
        <f t="shared" si="0"/>
        <v/>
      </c>
      <c r="AA23" s="83" t="str">
        <f t="shared" si="0"/>
        <v/>
      </c>
      <c r="AB23" s="83" t="str">
        <f t="shared" si="0"/>
        <v/>
      </c>
      <c r="AC23" s="83" t="str">
        <f t="shared" si="0"/>
        <v/>
      </c>
      <c r="AD23" s="83" t="str">
        <f t="shared" si="0"/>
        <v/>
      </c>
      <c r="AE23" s="83" t="str">
        <f t="shared" si="0"/>
        <v/>
      </c>
      <c r="AF23" s="83" t="str">
        <f t="shared" si="0"/>
        <v/>
      </c>
      <c r="AG23" s="83" t="str">
        <f t="shared" si="0"/>
        <v/>
      </c>
      <c r="AH23" s="83" t="str">
        <f t="shared" si="0"/>
        <v/>
      </c>
      <c r="AI23" s="83" t="str">
        <f t="shared" si="0"/>
        <v/>
      </c>
      <c r="AJ23" s="83" t="str">
        <f t="shared" si="0"/>
        <v/>
      </c>
      <c r="AK23" s="83" t="str">
        <f t="shared" si="0"/>
        <v/>
      </c>
      <c r="AL23" s="83" t="str">
        <f t="shared" si="0"/>
        <v/>
      </c>
      <c r="AM23" s="83" t="str">
        <f t="shared" si="0"/>
        <v/>
      </c>
      <c r="AN23" s="83" t="str">
        <f t="shared" si="0"/>
        <v/>
      </c>
      <c r="AO23" s="83" t="str">
        <f t="shared" si="0"/>
        <v/>
      </c>
      <c r="AP23" s="83" t="str">
        <f t="shared" si="0"/>
        <v/>
      </c>
      <c r="AQ23" s="83" t="str">
        <f t="shared" si="0"/>
        <v/>
      </c>
      <c r="AR23" s="83" t="str">
        <f t="shared" si="0"/>
        <v/>
      </c>
      <c r="AS23" s="83" t="str">
        <f t="shared" si="0"/>
        <v/>
      </c>
      <c r="AT23" s="83" t="str">
        <f t="shared" si="0"/>
        <v/>
      </c>
      <c r="AU23" s="83" t="str">
        <f t="shared" si="0"/>
        <v/>
      </c>
      <c r="AV23" s="83" t="str">
        <f t="shared" si="0"/>
        <v/>
      </c>
      <c r="AW23" s="83" t="str">
        <f t="shared" si="0"/>
        <v/>
      </c>
      <c r="AX23" s="83" t="str">
        <f t="shared" si="0"/>
        <v/>
      </c>
      <c r="AY23" s="83" t="str">
        <f t="shared" si="0"/>
        <v/>
      </c>
      <c r="AZ23" s="83" t="str">
        <f t="shared" si="0"/>
        <v/>
      </c>
    </row>
    <row r="24" spans="1:63" ht="30" customHeight="1" x14ac:dyDescent="0.25">
      <c r="A24" s="67" t="s">
        <v>13</v>
      </c>
      <c r="B24" s="68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x14ac:dyDescent="0.25">
      <c r="A25" s="69" t="s">
        <v>94</v>
      </c>
      <c r="B25" s="51" t="s">
        <v>28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x14ac:dyDescent="0.25">
      <c r="A26" s="70"/>
      <c r="B26" s="52" t="s">
        <v>114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x14ac:dyDescent="0.25">
      <c r="A27" s="70"/>
      <c r="B27" s="52" t="s">
        <v>115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x14ac:dyDescent="0.25">
      <c r="A28" s="70"/>
      <c r="B28" s="51" t="s">
        <v>29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x14ac:dyDescent="0.25">
      <c r="A29" s="70"/>
      <c r="B29" s="52" t="s">
        <v>114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x14ac:dyDescent="0.25">
      <c r="A30" s="70"/>
      <c r="B30" s="52" t="s">
        <v>115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x14ac:dyDescent="0.25">
      <c r="A31" s="70"/>
      <c r="B31" s="51" t="s">
        <v>113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x14ac:dyDescent="0.25">
      <c r="A32" s="70"/>
      <c r="B32" s="52" t="s">
        <v>114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x14ac:dyDescent="0.25">
      <c r="A33" s="71"/>
      <c r="B33" s="52" t="s">
        <v>115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x14ac:dyDescent="0.25">
      <c r="A34" s="72" t="s">
        <v>95</v>
      </c>
      <c r="B34" s="51" t="s">
        <v>28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x14ac:dyDescent="0.25">
      <c r="A35" s="73"/>
      <c r="B35" s="52" t="s">
        <v>114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x14ac:dyDescent="0.25">
      <c r="A36" s="73"/>
      <c r="B36" s="52" t="s">
        <v>115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x14ac:dyDescent="0.25">
      <c r="A37" s="73"/>
      <c r="B37" s="51" t="s">
        <v>29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x14ac:dyDescent="0.25">
      <c r="A38" s="73"/>
      <c r="B38" s="52" t="s">
        <v>114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x14ac:dyDescent="0.25">
      <c r="A39" s="73"/>
      <c r="B39" s="52" t="s">
        <v>115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x14ac:dyDescent="0.25">
      <c r="A40" s="73"/>
      <c r="B40" s="51" t="s">
        <v>113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x14ac:dyDescent="0.25">
      <c r="A41" s="73"/>
      <c r="B41" s="52" t="s">
        <v>114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x14ac:dyDescent="0.25">
      <c r="A42" s="74"/>
      <c r="B42" s="52" t="s">
        <v>115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36" customHeight="1" x14ac:dyDescent="0.25">
      <c r="A43" s="64" t="s">
        <v>178</v>
      </c>
      <c r="B43" s="6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:63" ht="33.75" customHeight="1" x14ac:dyDescent="0.25">
      <c r="A44" s="67" t="s">
        <v>58</v>
      </c>
      <c r="B44" s="68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1:63" x14ac:dyDescent="0.25">
      <c r="A45" s="64" t="s">
        <v>45</v>
      </c>
      <c r="B45" s="6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:63" x14ac:dyDescent="0.25">
      <c r="A46" s="64" t="s">
        <v>25</v>
      </c>
      <c r="B46" s="64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1:63" x14ac:dyDescent="0.25">
      <c r="A47" s="64" t="s">
        <v>26</v>
      </c>
      <c r="B47" s="64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:63" x14ac:dyDescent="0.25">
      <c r="A48" s="64" t="s">
        <v>27</v>
      </c>
      <c r="B48" s="6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1:63" x14ac:dyDescent="0.25">
      <c r="A49" s="62" t="s">
        <v>46</v>
      </c>
      <c r="B49" s="63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</sheetData>
  <sheetProtection algorithmName="SHA-512" hashValue="EzgPzfM8n88qSS0TUIaz3GNEItooSDqNGd4ZhC0vFIfOFg8fYQGupRx0o0sLE77b46sCzILDOKcZdkdyTdLdXA==" saltValue="Y8vu/X+9hfMe2cYzk6ESHg==" spinCount="100000" sheet="1" autoFilter="0"/>
  <mergeCells count="19">
    <mergeCell ref="A49:B49"/>
    <mergeCell ref="A44:B44"/>
    <mergeCell ref="A24:B24"/>
    <mergeCell ref="A48:B48"/>
    <mergeCell ref="A45:B45"/>
    <mergeCell ref="A46:B46"/>
    <mergeCell ref="A47:B47"/>
    <mergeCell ref="A25:A33"/>
    <mergeCell ref="A34:A42"/>
    <mergeCell ref="A19:B19"/>
    <mergeCell ref="A43:B43"/>
    <mergeCell ref="A21:B21"/>
    <mergeCell ref="A13:B13"/>
    <mergeCell ref="A1:B1"/>
    <mergeCell ref="A2:B2"/>
    <mergeCell ref="A6:B6"/>
    <mergeCell ref="A23:B23"/>
    <mergeCell ref="A11:B11"/>
    <mergeCell ref="A17:B17"/>
  </mergeCells>
  <conditionalFormatting sqref="C45:C48">
    <cfRule type="containsText" dxfId="19" priority="53" operator="containsText" text="Non conforme">
      <formula>NOT(ISERROR(SEARCH("Non conforme",C45)))</formula>
    </cfRule>
    <cfRule type="containsText" dxfId="18" priority="54" operator="containsText" text="Conforme">
      <formula>NOT(ISERROR(SEARCH("Conforme",C45)))</formula>
    </cfRule>
  </conditionalFormatting>
  <conditionalFormatting sqref="C7:C10">
    <cfRule type="expression" dxfId="17" priority="39">
      <formula>C$6="Sans FDR"</formula>
    </cfRule>
  </conditionalFormatting>
  <conditionalFormatting sqref="C13">
    <cfRule type="expression" dxfId="16" priority="38">
      <formula>C$12="Sans symptôme"</formula>
    </cfRule>
  </conditionalFormatting>
  <conditionalFormatting sqref="C14:C16">
    <cfRule type="expression" dxfId="15" priority="36">
      <formula>C$12="Sans symptôme"</formula>
    </cfRule>
  </conditionalFormatting>
  <conditionalFormatting sqref="C14:C16">
    <cfRule type="expression" dxfId="14" priority="35">
      <formula>C$13="Sans signe de gravité"</formula>
    </cfRule>
  </conditionalFormatting>
  <conditionalFormatting sqref="C20">
    <cfRule type="expression" dxfId="13" priority="33">
      <formula>C$19="Non"</formula>
    </cfRule>
  </conditionalFormatting>
  <conditionalFormatting sqref="C22">
    <cfRule type="expression" dxfId="12" priority="31">
      <formula>C$21="Non"</formula>
    </cfRule>
  </conditionalFormatting>
  <conditionalFormatting sqref="C49">
    <cfRule type="containsText" dxfId="11" priority="21" operator="containsText" text="Non conforme">
      <formula>NOT(ISERROR(SEARCH("Non conforme",C49)))</formula>
    </cfRule>
    <cfRule type="containsText" dxfId="10" priority="22" operator="containsText" text="Conforme">
      <formula>NOT(ISERROR(SEARCH("Conforme",C49)))</formula>
    </cfRule>
  </conditionalFormatting>
  <conditionalFormatting sqref="D45:AZ48">
    <cfRule type="containsText" dxfId="9" priority="9" operator="containsText" text="Non conforme">
      <formula>NOT(ISERROR(SEARCH("Non conforme",D45)))</formula>
    </cfRule>
    <cfRule type="containsText" dxfId="8" priority="10" operator="containsText" text="Conforme">
      <formula>NOT(ISERROR(SEARCH("Conforme",D45)))</formula>
    </cfRule>
  </conditionalFormatting>
  <conditionalFormatting sqref="D7:AZ10">
    <cfRule type="expression" dxfId="7" priority="8">
      <formula>D$6="Sans FDR"</formula>
    </cfRule>
  </conditionalFormatting>
  <conditionalFormatting sqref="D13:AZ13">
    <cfRule type="expression" dxfId="6" priority="7">
      <formula>D$12="Sans symptôme"</formula>
    </cfRule>
  </conditionalFormatting>
  <conditionalFormatting sqref="D14:AZ16">
    <cfRule type="expression" dxfId="5" priority="6">
      <formula>D$12="Sans symptôme"</formula>
    </cfRule>
  </conditionalFormatting>
  <conditionalFormatting sqref="D14:AZ16">
    <cfRule type="expression" dxfId="4" priority="5">
      <formula>D$13="Sans signe de gravité"</formula>
    </cfRule>
  </conditionalFormatting>
  <conditionalFormatting sqref="D20:AZ20">
    <cfRule type="expression" dxfId="3" priority="4">
      <formula>D$19="Non"</formula>
    </cfRule>
  </conditionalFormatting>
  <conditionalFormatting sqref="D22:AZ22">
    <cfRule type="expression" dxfId="2" priority="3">
      <formula>D$21="Non"</formula>
    </cfRule>
  </conditionalFormatting>
  <conditionalFormatting sqref="D49:AZ49">
    <cfRule type="containsText" dxfId="1" priority="1" operator="containsText" text="Non conforme">
      <formula>NOT(ISERROR(SEARCH("Non conforme",D49)))</formula>
    </cfRule>
    <cfRule type="containsText" dxfId="0" priority="2" operator="containsText" text="Conforme">
      <formula>NOT(ISERROR(SEARCH("Conforme",D49)))</formula>
    </cfRule>
  </conditionalFormatting>
  <dataValidations count="9">
    <dataValidation type="list" allowBlank="1" showInputMessage="1" showErrorMessage="1" sqref="C45:AZ49">
      <formula1>"Conforme,Non conforme"</formula1>
    </dataValidation>
    <dataValidation type="list" allowBlank="1" showInputMessage="1" showErrorMessage="1" sqref="C3:AZ3">
      <formula1>"Féminin,Masculin"</formula1>
    </dataValidation>
    <dataValidation type="whole" operator="greaterThanOrEqual" allowBlank="1" showInputMessage="1" showErrorMessage="1" sqref="C4:AZ4">
      <formula1>18</formula1>
    </dataValidation>
    <dataValidation type="list" allowBlank="1" showInputMessage="1" showErrorMessage="1" sqref="C12:AZ12">
      <formula1>"Sans symptôme,Avec symptômes"</formula1>
    </dataValidation>
    <dataValidation type="list" allowBlank="1" showInputMessage="1" showErrorMessage="1" sqref="C6:AZ6">
      <formula1>"Sans FDR,Avec FDR"</formula1>
    </dataValidation>
    <dataValidation type="list" allowBlank="1" showInputMessage="1" showErrorMessage="1" sqref="C13:AZ13">
      <formula1>"Sans signe de gravité,Avec signes de gravité"</formula1>
    </dataValidation>
    <dataValidation type="list" allowBlank="1" showInputMessage="1" showErrorMessage="1" sqref="C17:AZ17">
      <formula1>INDIRECT(IF(C12="Sans symptôme",SUBSTITUTE(C12," ","_"),SUBSTITUTE(C6," ","_")))</formula1>
    </dataValidation>
    <dataValidation type="list" allowBlank="1" showInputMessage="1" showErrorMessage="1" sqref="C21:AZ21">
      <formula1>"Oui avec antibiogramme,Oui sans antibiogramme,Non,Absence de données"</formula1>
    </dataValidation>
    <dataValidation type="list" allowBlank="1" showInputMessage="1" showErrorMessage="1" sqref="C19:AZ19">
      <formula1>"Oui,Non,Absence de données"</formula1>
    </dataValidation>
  </dataValidations>
  <pageMargins left="0.7" right="0.7" top="0.75" bottom="0.75" header="0.3" footer="0.3"/>
  <pageSetup paperSize="9" scale="83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Infos!$C$2:$C$5</xm:f>
          </x14:formula1>
          <xm:sqref>C20:AZ20</xm:sqref>
        </x14:dataValidation>
        <x14:dataValidation type="list" allowBlank="1" showInputMessage="1" showErrorMessage="1">
          <x14:formula1>
            <xm:f>Infos!$C$8:$C$10</xm:f>
          </x14:formula1>
          <xm:sqref>C22:AZ22</xm:sqref>
        </x14:dataValidation>
        <x14:dataValidation type="list" allowBlank="1" showInputMessage="1" showErrorMessage="1">
          <x14:formula1>
            <xm:f>Infos!$A$12:$A$14</xm:f>
          </x14:formula1>
          <xm:sqref>C14:AZ15</xm:sqref>
        </x14:dataValidation>
        <x14:dataValidation type="list" allowBlank="1" showInputMessage="1" showErrorMessage="1">
          <x14:formula1>
            <xm:f>Infos!$A$2:$A$8</xm:f>
          </x14:formula1>
          <xm:sqref>C7:AZ9</xm:sqref>
        </x14:dataValidation>
        <x14:dataValidation type="list" allowBlank="1" showInputMessage="1" showErrorMessage="1">
          <x14:formula1>
            <xm:f>Infos!$H$2:$H$25</xm:f>
          </x14:formula1>
          <xm:sqref>C34:AZ34 C37:AZ37 C25:AZ25 C28:AZ28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opLeftCell="C1" zoomScale="85" zoomScaleNormal="85" workbookViewId="0">
      <selection activeCell="H26" sqref="H26"/>
    </sheetView>
  </sheetViews>
  <sheetFormatPr baseColWidth="10" defaultRowHeight="15" x14ac:dyDescent="0.25"/>
  <cols>
    <col min="1" max="1" width="56" style="22" customWidth="1"/>
    <col min="2" max="2" width="42.28515625" style="22" customWidth="1"/>
    <col min="3" max="4" width="39.42578125" style="22" customWidth="1"/>
    <col min="5" max="8" width="42.85546875" style="22" customWidth="1"/>
    <col min="9" max="16384" width="11.42578125" style="22"/>
  </cols>
  <sheetData>
    <row r="1" spans="1:8" x14ac:dyDescent="0.25">
      <c r="A1" s="21" t="s">
        <v>61</v>
      </c>
      <c r="B1" s="21" t="s">
        <v>76</v>
      </c>
      <c r="C1" s="21" t="s">
        <v>79</v>
      </c>
      <c r="D1" s="21" t="s">
        <v>99</v>
      </c>
      <c r="E1" s="21" t="s">
        <v>100</v>
      </c>
      <c r="F1" s="21" t="s">
        <v>108</v>
      </c>
      <c r="G1" s="21" t="s">
        <v>101</v>
      </c>
      <c r="H1" s="21" t="s">
        <v>186</v>
      </c>
    </row>
    <row r="2" spans="1:8" x14ac:dyDescent="0.25">
      <c r="A2" s="22" t="s">
        <v>62</v>
      </c>
      <c r="B2" s="26" t="s">
        <v>88</v>
      </c>
      <c r="C2" s="22" t="s">
        <v>80</v>
      </c>
      <c r="D2" s="26" t="s">
        <v>10</v>
      </c>
      <c r="E2" s="26" t="s">
        <v>77</v>
      </c>
      <c r="F2" s="26" t="s">
        <v>109</v>
      </c>
      <c r="G2" s="26" t="s">
        <v>179</v>
      </c>
      <c r="H2" s="22" t="s">
        <v>12</v>
      </c>
    </row>
    <row r="3" spans="1:8" x14ac:dyDescent="0.25">
      <c r="A3" s="22" t="s">
        <v>63</v>
      </c>
      <c r="B3" s="22" t="s">
        <v>10</v>
      </c>
      <c r="C3" s="22" t="s">
        <v>81</v>
      </c>
      <c r="D3" s="22" t="s">
        <v>12</v>
      </c>
      <c r="E3" s="22" t="s">
        <v>23</v>
      </c>
      <c r="F3" s="24" t="s">
        <v>31</v>
      </c>
      <c r="G3" s="24" t="s">
        <v>34</v>
      </c>
      <c r="H3" s="24" t="s">
        <v>31</v>
      </c>
    </row>
    <row r="4" spans="1:8" x14ac:dyDescent="0.25">
      <c r="A4" s="22" t="s">
        <v>1</v>
      </c>
      <c r="B4" s="22" t="s">
        <v>11</v>
      </c>
      <c r="C4" s="22" t="s">
        <v>82</v>
      </c>
      <c r="E4" s="22" t="s">
        <v>41</v>
      </c>
      <c r="F4" s="24" t="s">
        <v>32</v>
      </c>
      <c r="G4" s="24" t="s">
        <v>35</v>
      </c>
      <c r="H4" s="24" t="s">
        <v>32</v>
      </c>
    </row>
    <row r="5" spans="1:8" x14ac:dyDescent="0.25">
      <c r="A5" s="22" t="s">
        <v>184</v>
      </c>
      <c r="B5" s="22" t="s">
        <v>92</v>
      </c>
      <c r="C5" s="22" t="s">
        <v>83</v>
      </c>
      <c r="D5" s="26" t="s">
        <v>11</v>
      </c>
      <c r="F5" s="24" t="s">
        <v>93</v>
      </c>
      <c r="G5" s="24" t="s">
        <v>36</v>
      </c>
      <c r="H5" s="24" t="s">
        <v>93</v>
      </c>
    </row>
    <row r="6" spans="1:8" x14ac:dyDescent="0.25">
      <c r="A6" s="22" t="s">
        <v>2</v>
      </c>
      <c r="C6" s="26"/>
      <c r="D6" s="22" t="s">
        <v>32</v>
      </c>
      <c r="E6" s="26" t="s">
        <v>3</v>
      </c>
      <c r="F6" s="24" t="s">
        <v>24</v>
      </c>
      <c r="G6" s="24" t="s">
        <v>19</v>
      </c>
      <c r="H6" s="24" t="s">
        <v>24</v>
      </c>
    </row>
    <row r="7" spans="1:8" x14ac:dyDescent="0.25">
      <c r="A7" s="22" t="s">
        <v>64</v>
      </c>
      <c r="B7" s="26" t="s">
        <v>89</v>
      </c>
      <c r="C7" s="21" t="s">
        <v>87</v>
      </c>
      <c r="D7" s="22" t="s">
        <v>93</v>
      </c>
      <c r="E7" s="22" t="s">
        <v>32</v>
      </c>
      <c r="F7" s="24" t="s">
        <v>33</v>
      </c>
      <c r="G7" s="24" t="s">
        <v>22</v>
      </c>
      <c r="H7" s="24" t="s">
        <v>33</v>
      </c>
    </row>
    <row r="8" spans="1:8" x14ac:dyDescent="0.25">
      <c r="A8" s="22" t="s">
        <v>65</v>
      </c>
      <c r="B8" s="22" t="s">
        <v>77</v>
      </c>
      <c r="C8" s="22" t="s">
        <v>8</v>
      </c>
      <c r="D8" s="22" t="s">
        <v>33</v>
      </c>
      <c r="E8" s="22" t="s">
        <v>23</v>
      </c>
      <c r="F8" s="24" t="s">
        <v>34</v>
      </c>
      <c r="G8" s="24" t="s">
        <v>180</v>
      </c>
      <c r="H8" s="24" t="s">
        <v>34</v>
      </c>
    </row>
    <row r="9" spans="1:8" x14ac:dyDescent="0.25">
      <c r="B9" s="22" t="s">
        <v>97</v>
      </c>
      <c r="C9" s="22" t="s">
        <v>7</v>
      </c>
      <c r="D9" s="22" t="s">
        <v>22</v>
      </c>
      <c r="E9" s="22" t="s">
        <v>17</v>
      </c>
      <c r="F9" s="24" t="s">
        <v>35</v>
      </c>
      <c r="G9" s="24" t="s">
        <v>181</v>
      </c>
      <c r="H9" s="24" t="s">
        <v>35</v>
      </c>
    </row>
    <row r="10" spans="1:8" x14ac:dyDescent="0.25">
      <c r="B10" s="22" t="s">
        <v>96</v>
      </c>
      <c r="C10" s="22" t="s">
        <v>9</v>
      </c>
      <c r="D10" s="22" t="s">
        <v>23</v>
      </c>
      <c r="E10" s="22" t="s">
        <v>41</v>
      </c>
      <c r="F10" s="24" t="s">
        <v>36</v>
      </c>
      <c r="G10" s="24" t="s">
        <v>20</v>
      </c>
      <c r="H10" s="24" t="s">
        <v>36</v>
      </c>
    </row>
    <row r="11" spans="1:8" x14ac:dyDescent="0.25">
      <c r="A11" s="21" t="s">
        <v>4</v>
      </c>
      <c r="B11" s="22" t="s">
        <v>109</v>
      </c>
      <c r="C11" s="26"/>
      <c r="D11" s="22" t="s">
        <v>17</v>
      </c>
      <c r="E11" s="22" t="s">
        <v>21</v>
      </c>
      <c r="F11" s="24" t="s">
        <v>19</v>
      </c>
      <c r="G11" s="24" t="s">
        <v>182</v>
      </c>
      <c r="H11" s="24" t="s">
        <v>19</v>
      </c>
    </row>
    <row r="12" spans="1:8" x14ac:dyDescent="0.25">
      <c r="A12" s="22" t="s">
        <v>5</v>
      </c>
      <c r="B12" s="23" t="s">
        <v>110</v>
      </c>
      <c r="D12" s="22" t="s">
        <v>41</v>
      </c>
      <c r="F12" s="24" t="s">
        <v>22</v>
      </c>
      <c r="G12" s="24" t="s">
        <v>40</v>
      </c>
      <c r="H12" s="24" t="s">
        <v>22</v>
      </c>
    </row>
    <row r="13" spans="1:8" x14ac:dyDescent="0.25">
      <c r="A13" s="22" t="s">
        <v>6</v>
      </c>
      <c r="B13" s="22" t="s">
        <v>111</v>
      </c>
      <c r="D13" s="22" t="s">
        <v>21</v>
      </c>
      <c r="E13" s="26" t="s">
        <v>16</v>
      </c>
      <c r="F13" s="24" t="s">
        <v>180</v>
      </c>
      <c r="G13" s="24" t="s">
        <v>102</v>
      </c>
      <c r="H13" s="24" t="s">
        <v>180</v>
      </c>
    </row>
    <row r="14" spans="1:8" x14ac:dyDescent="0.25">
      <c r="A14" s="22" t="s">
        <v>75</v>
      </c>
      <c r="B14" s="22" t="s">
        <v>18</v>
      </c>
      <c r="E14" s="22" t="s">
        <v>32</v>
      </c>
      <c r="F14" s="24" t="s">
        <v>37</v>
      </c>
      <c r="G14" s="24" t="s">
        <v>38</v>
      </c>
      <c r="H14" s="22" t="s">
        <v>23</v>
      </c>
    </row>
    <row r="15" spans="1:8" x14ac:dyDescent="0.25">
      <c r="B15" s="22" t="s">
        <v>92</v>
      </c>
      <c r="E15" s="22" t="s">
        <v>93</v>
      </c>
      <c r="F15" s="24" t="s">
        <v>181</v>
      </c>
      <c r="H15" s="24" t="s">
        <v>37</v>
      </c>
    </row>
    <row r="16" spans="1:8" x14ac:dyDescent="0.25">
      <c r="C16" s="26"/>
      <c r="E16" s="22" t="s">
        <v>33</v>
      </c>
      <c r="F16" s="24" t="s">
        <v>20</v>
      </c>
      <c r="G16" s="26" t="s">
        <v>98</v>
      </c>
      <c r="H16" s="24" t="s">
        <v>181</v>
      </c>
    </row>
    <row r="17" spans="2:8" x14ac:dyDescent="0.25">
      <c r="B17" s="26" t="s">
        <v>90</v>
      </c>
      <c r="E17" s="22" t="s">
        <v>19</v>
      </c>
      <c r="F17" s="24" t="s">
        <v>182</v>
      </c>
      <c r="G17" s="24" t="s">
        <v>34</v>
      </c>
      <c r="H17" s="24" t="s">
        <v>20</v>
      </c>
    </row>
    <row r="18" spans="2:8" x14ac:dyDescent="0.25">
      <c r="B18" s="22" t="s">
        <v>3</v>
      </c>
      <c r="C18" s="23"/>
      <c r="E18" s="22" t="s">
        <v>22</v>
      </c>
      <c r="F18" s="24" t="s">
        <v>40</v>
      </c>
      <c r="G18" s="24" t="s">
        <v>35</v>
      </c>
      <c r="H18" s="24" t="s">
        <v>182</v>
      </c>
    </row>
    <row r="19" spans="2:8" x14ac:dyDescent="0.25">
      <c r="B19" s="22" t="s">
        <v>16</v>
      </c>
      <c r="E19" s="22" t="s">
        <v>23</v>
      </c>
      <c r="F19" s="24" t="s">
        <v>102</v>
      </c>
      <c r="G19" s="24" t="s">
        <v>36</v>
      </c>
      <c r="H19" s="22" t="s">
        <v>17</v>
      </c>
    </row>
    <row r="20" spans="2:8" x14ac:dyDescent="0.25">
      <c r="B20" s="22" t="s">
        <v>97</v>
      </c>
      <c r="E20" s="22" t="s">
        <v>17</v>
      </c>
      <c r="F20" s="24" t="s">
        <v>38</v>
      </c>
      <c r="G20" s="24" t="s">
        <v>19</v>
      </c>
      <c r="H20" s="24" t="s">
        <v>40</v>
      </c>
    </row>
    <row r="21" spans="2:8" x14ac:dyDescent="0.25">
      <c r="B21" s="22" t="s">
        <v>96</v>
      </c>
      <c r="E21" s="22" t="s">
        <v>41</v>
      </c>
      <c r="F21" s="22" t="s">
        <v>39</v>
      </c>
      <c r="G21" s="24" t="s">
        <v>22</v>
      </c>
      <c r="H21" s="24" t="s">
        <v>102</v>
      </c>
    </row>
    <row r="22" spans="2:8" x14ac:dyDescent="0.25">
      <c r="B22" s="22" t="s">
        <v>179</v>
      </c>
      <c r="E22" s="22" t="s">
        <v>21</v>
      </c>
      <c r="G22" s="24" t="s">
        <v>180</v>
      </c>
      <c r="H22" s="22" t="s">
        <v>41</v>
      </c>
    </row>
    <row r="23" spans="2:8" ht="15" customHeight="1" x14ac:dyDescent="0.25">
      <c r="B23" s="22" t="s">
        <v>98</v>
      </c>
      <c r="F23" s="27" t="s">
        <v>110</v>
      </c>
      <c r="G23" s="24" t="s">
        <v>181</v>
      </c>
      <c r="H23" s="24" t="s">
        <v>38</v>
      </c>
    </row>
    <row r="24" spans="2:8" x14ac:dyDescent="0.25">
      <c r="B24" s="24" t="s">
        <v>107</v>
      </c>
      <c r="E24" s="26" t="s">
        <v>97</v>
      </c>
      <c r="F24" s="24" t="s">
        <v>31</v>
      </c>
      <c r="G24" s="24" t="s">
        <v>20</v>
      </c>
      <c r="H24" s="22" t="s">
        <v>39</v>
      </c>
    </row>
    <row r="25" spans="2:8" x14ac:dyDescent="0.25">
      <c r="B25" s="22" t="s">
        <v>91</v>
      </c>
      <c r="E25" s="22" t="s">
        <v>23</v>
      </c>
      <c r="F25" s="24" t="s">
        <v>32</v>
      </c>
      <c r="G25" s="24" t="s">
        <v>182</v>
      </c>
      <c r="H25" s="22" t="s">
        <v>21</v>
      </c>
    </row>
    <row r="26" spans="2:8" x14ac:dyDescent="0.25">
      <c r="B26" s="23" t="s">
        <v>110</v>
      </c>
      <c r="E26" s="22" t="s">
        <v>41</v>
      </c>
      <c r="F26" s="24" t="s">
        <v>93</v>
      </c>
      <c r="G26" s="24" t="s">
        <v>40</v>
      </c>
    </row>
    <row r="27" spans="2:8" x14ac:dyDescent="0.25">
      <c r="B27" s="22" t="s">
        <v>111</v>
      </c>
      <c r="F27" s="24" t="s">
        <v>24</v>
      </c>
      <c r="G27" s="24" t="s">
        <v>102</v>
      </c>
    </row>
    <row r="28" spans="2:8" x14ac:dyDescent="0.25">
      <c r="B28" s="22" t="s">
        <v>18</v>
      </c>
      <c r="E28" s="26" t="s">
        <v>96</v>
      </c>
      <c r="F28" s="24" t="s">
        <v>33</v>
      </c>
      <c r="G28" s="24" t="s">
        <v>38</v>
      </c>
    </row>
    <row r="29" spans="2:8" x14ac:dyDescent="0.25">
      <c r="B29" s="22" t="s">
        <v>92</v>
      </c>
      <c r="E29" s="24" t="s">
        <v>22</v>
      </c>
      <c r="F29" s="24" t="s">
        <v>34</v>
      </c>
    </row>
    <row r="30" spans="2:8" x14ac:dyDescent="0.25">
      <c r="E30" s="22" t="s">
        <v>23</v>
      </c>
      <c r="F30" s="24" t="s">
        <v>35</v>
      </c>
      <c r="G30" s="26" t="s">
        <v>106</v>
      </c>
    </row>
    <row r="31" spans="2:8" x14ac:dyDescent="0.25">
      <c r="E31" s="22" t="s">
        <v>21</v>
      </c>
      <c r="F31" s="24" t="s">
        <v>36</v>
      </c>
      <c r="G31" s="24" t="s">
        <v>31</v>
      </c>
    </row>
    <row r="32" spans="2:8" ht="15" customHeight="1" x14ac:dyDescent="0.25">
      <c r="F32" s="24" t="s">
        <v>19</v>
      </c>
      <c r="G32" s="24" t="s">
        <v>24</v>
      </c>
    </row>
    <row r="33" spans="6:8" x14ac:dyDescent="0.25">
      <c r="F33" s="24" t="s">
        <v>22</v>
      </c>
      <c r="G33" s="24" t="s">
        <v>34</v>
      </c>
    </row>
    <row r="34" spans="6:8" x14ac:dyDescent="0.25">
      <c r="F34" s="24" t="s">
        <v>180</v>
      </c>
      <c r="G34" s="24" t="s">
        <v>35</v>
      </c>
    </row>
    <row r="35" spans="6:8" x14ac:dyDescent="0.25">
      <c r="F35" s="24" t="s">
        <v>37</v>
      </c>
      <c r="G35" s="24" t="s">
        <v>36</v>
      </c>
    </row>
    <row r="36" spans="6:8" x14ac:dyDescent="0.25">
      <c r="F36" s="24" t="s">
        <v>181</v>
      </c>
      <c r="G36" s="24" t="s">
        <v>19</v>
      </c>
    </row>
    <row r="37" spans="6:8" x14ac:dyDescent="0.25">
      <c r="F37" s="24" t="s">
        <v>20</v>
      </c>
      <c r="G37" s="24" t="s">
        <v>22</v>
      </c>
    </row>
    <row r="38" spans="6:8" x14ac:dyDescent="0.25">
      <c r="F38" s="24" t="s">
        <v>182</v>
      </c>
      <c r="G38" s="24" t="s">
        <v>180</v>
      </c>
    </row>
    <row r="39" spans="6:8" x14ac:dyDescent="0.25">
      <c r="F39" s="24" t="s">
        <v>40</v>
      </c>
      <c r="G39" s="24" t="s">
        <v>181</v>
      </c>
    </row>
    <row r="40" spans="6:8" x14ac:dyDescent="0.25">
      <c r="F40" s="24" t="s">
        <v>102</v>
      </c>
      <c r="G40" s="24" t="s">
        <v>20</v>
      </c>
    </row>
    <row r="41" spans="6:8" x14ac:dyDescent="0.25">
      <c r="F41" s="24" t="s">
        <v>38</v>
      </c>
      <c r="G41" s="24" t="s">
        <v>182</v>
      </c>
    </row>
    <row r="42" spans="6:8" x14ac:dyDescent="0.25">
      <c r="F42" s="22" t="s">
        <v>39</v>
      </c>
      <c r="G42" s="24" t="s">
        <v>40</v>
      </c>
    </row>
    <row r="43" spans="6:8" x14ac:dyDescent="0.25">
      <c r="F43" s="24"/>
      <c r="G43" s="24" t="s">
        <v>102</v>
      </c>
      <c r="H43"/>
    </row>
    <row r="44" spans="6:8" x14ac:dyDescent="0.25">
      <c r="F44" s="26" t="s">
        <v>111</v>
      </c>
      <c r="G44" s="24" t="s">
        <v>38</v>
      </c>
      <c r="H44"/>
    </row>
    <row r="45" spans="6:8" x14ac:dyDescent="0.25">
      <c r="F45" s="24" t="s">
        <v>31</v>
      </c>
      <c r="H45"/>
    </row>
    <row r="46" spans="6:8" x14ac:dyDescent="0.25">
      <c r="F46" s="24" t="s">
        <v>32</v>
      </c>
      <c r="G46" s="26" t="s">
        <v>91</v>
      </c>
      <c r="H46"/>
    </row>
    <row r="47" spans="6:8" x14ac:dyDescent="0.25">
      <c r="F47" s="24" t="s">
        <v>93</v>
      </c>
      <c r="G47" s="24" t="s">
        <v>31</v>
      </c>
      <c r="H47"/>
    </row>
    <row r="48" spans="6:8" x14ac:dyDescent="0.25">
      <c r="F48" s="24" t="s">
        <v>24</v>
      </c>
      <c r="G48" s="24" t="s">
        <v>24</v>
      </c>
      <c r="H48"/>
    </row>
    <row r="49" spans="6:8" x14ac:dyDescent="0.25">
      <c r="F49" s="24" t="s">
        <v>33</v>
      </c>
      <c r="G49" s="24" t="s">
        <v>34</v>
      </c>
      <c r="H49"/>
    </row>
    <row r="50" spans="6:8" x14ac:dyDescent="0.25">
      <c r="F50" s="24" t="s">
        <v>34</v>
      </c>
      <c r="G50" s="24" t="s">
        <v>35</v>
      </c>
      <c r="H50"/>
    </row>
    <row r="51" spans="6:8" x14ac:dyDescent="0.25">
      <c r="F51" s="24" t="s">
        <v>35</v>
      </c>
      <c r="G51" s="24" t="s">
        <v>36</v>
      </c>
      <c r="H51"/>
    </row>
    <row r="52" spans="6:8" x14ac:dyDescent="0.25">
      <c r="F52" s="24" t="s">
        <v>36</v>
      </c>
      <c r="G52" s="24" t="s">
        <v>19</v>
      </c>
      <c r="H52"/>
    </row>
    <row r="53" spans="6:8" x14ac:dyDescent="0.25">
      <c r="F53" s="24" t="s">
        <v>19</v>
      </c>
      <c r="G53" s="24" t="s">
        <v>22</v>
      </c>
      <c r="H53"/>
    </row>
    <row r="54" spans="6:8" x14ac:dyDescent="0.25">
      <c r="F54" s="24" t="s">
        <v>22</v>
      </c>
      <c r="G54" s="24" t="s">
        <v>180</v>
      </c>
      <c r="H54"/>
    </row>
    <row r="55" spans="6:8" x14ac:dyDescent="0.25">
      <c r="F55" s="24" t="s">
        <v>180</v>
      </c>
      <c r="G55" s="24" t="s">
        <v>181</v>
      </c>
      <c r="H55"/>
    </row>
    <row r="56" spans="6:8" x14ac:dyDescent="0.25">
      <c r="F56" s="22" t="s">
        <v>37</v>
      </c>
      <c r="G56" s="24" t="s">
        <v>20</v>
      </c>
      <c r="H56"/>
    </row>
    <row r="57" spans="6:8" x14ac:dyDescent="0.25">
      <c r="F57" s="24" t="s">
        <v>181</v>
      </c>
      <c r="G57" s="24" t="s">
        <v>182</v>
      </c>
      <c r="H57"/>
    </row>
    <row r="58" spans="6:8" x14ac:dyDescent="0.25">
      <c r="F58" s="24" t="s">
        <v>20</v>
      </c>
      <c r="G58" s="24" t="s">
        <v>40</v>
      </c>
      <c r="H58"/>
    </row>
    <row r="59" spans="6:8" x14ac:dyDescent="0.25">
      <c r="F59" s="24" t="s">
        <v>182</v>
      </c>
      <c r="G59" s="24" t="s">
        <v>102</v>
      </c>
      <c r="H59"/>
    </row>
    <row r="60" spans="6:8" x14ac:dyDescent="0.25">
      <c r="F60" s="24" t="s">
        <v>40</v>
      </c>
      <c r="G60" s="24" t="s">
        <v>38</v>
      </c>
      <c r="H60"/>
    </row>
    <row r="61" spans="6:8" x14ac:dyDescent="0.25">
      <c r="F61" s="24" t="s">
        <v>102</v>
      </c>
      <c r="H61"/>
    </row>
    <row r="62" spans="6:8" x14ac:dyDescent="0.25">
      <c r="F62" s="22" t="s">
        <v>38</v>
      </c>
      <c r="H62"/>
    </row>
    <row r="63" spans="6:8" x14ac:dyDescent="0.25">
      <c r="F63" s="22" t="s">
        <v>39</v>
      </c>
      <c r="H63"/>
    </row>
    <row r="64" spans="6:8" x14ac:dyDescent="0.25">
      <c r="H64"/>
    </row>
    <row r="65" spans="6:8" x14ac:dyDescent="0.25">
      <c r="F65" s="26" t="s">
        <v>18</v>
      </c>
      <c r="H65"/>
    </row>
    <row r="66" spans="6:8" x14ac:dyDescent="0.25">
      <c r="F66" s="24" t="s">
        <v>31</v>
      </c>
      <c r="H66"/>
    </row>
    <row r="67" spans="6:8" x14ac:dyDescent="0.25">
      <c r="F67" s="24" t="s">
        <v>32</v>
      </c>
      <c r="H67"/>
    </row>
    <row r="68" spans="6:8" x14ac:dyDescent="0.25">
      <c r="F68" s="24" t="s">
        <v>93</v>
      </c>
      <c r="H68"/>
    </row>
    <row r="69" spans="6:8" x14ac:dyDescent="0.25">
      <c r="F69" s="24" t="s">
        <v>24</v>
      </c>
      <c r="H69"/>
    </row>
    <row r="70" spans="6:8" x14ac:dyDescent="0.25">
      <c r="F70" s="24" t="s">
        <v>33</v>
      </c>
      <c r="H70"/>
    </row>
    <row r="71" spans="6:8" x14ac:dyDescent="0.25">
      <c r="F71" s="24" t="s">
        <v>34</v>
      </c>
      <c r="H71"/>
    </row>
    <row r="72" spans="6:8" x14ac:dyDescent="0.25">
      <c r="F72" s="24" t="s">
        <v>35</v>
      </c>
      <c r="H72"/>
    </row>
    <row r="73" spans="6:8" x14ac:dyDescent="0.25">
      <c r="F73" s="24" t="s">
        <v>36</v>
      </c>
      <c r="H73"/>
    </row>
    <row r="74" spans="6:8" x14ac:dyDescent="0.25">
      <c r="F74" s="24" t="s">
        <v>19</v>
      </c>
      <c r="H74"/>
    </row>
    <row r="75" spans="6:8" x14ac:dyDescent="0.25">
      <c r="F75" s="24" t="s">
        <v>22</v>
      </c>
      <c r="H75"/>
    </row>
    <row r="76" spans="6:8" x14ac:dyDescent="0.25">
      <c r="F76" s="24" t="s">
        <v>180</v>
      </c>
      <c r="H76"/>
    </row>
    <row r="77" spans="6:8" x14ac:dyDescent="0.25">
      <c r="F77" s="22" t="s">
        <v>37</v>
      </c>
      <c r="H77"/>
    </row>
    <row r="78" spans="6:8" x14ac:dyDescent="0.25">
      <c r="F78" s="24" t="s">
        <v>181</v>
      </c>
      <c r="H78"/>
    </row>
    <row r="79" spans="6:8" x14ac:dyDescent="0.25">
      <c r="F79" s="24" t="s">
        <v>20</v>
      </c>
      <c r="H79"/>
    </row>
    <row r="80" spans="6:8" x14ac:dyDescent="0.25">
      <c r="F80" s="24" t="s">
        <v>182</v>
      </c>
      <c r="H80"/>
    </row>
    <row r="81" spans="6:8" x14ac:dyDescent="0.25">
      <c r="F81" s="24" t="s">
        <v>40</v>
      </c>
      <c r="H81"/>
    </row>
    <row r="82" spans="6:8" x14ac:dyDescent="0.25">
      <c r="F82" s="24" t="s">
        <v>102</v>
      </c>
      <c r="H82"/>
    </row>
    <row r="83" spans="6:8" x14ac:dyDescent="0.25">
      <c r="F83" s="22" t="s">
        <v>38</v>
      </c>
      <c r="H83"/>
    </row>
    <row r="84" spans="6:8" x14ac:dyDescent="0.25">
      <c r="F84" s="22" t="s">
        <v>39</v>
      </c>
      <c r="H84"/>
    </row>
    <row r="85" spans="6:8" x14ac:dyDescent="0.25">
      <c r="H85"/>
    </row>
    <row r="86" spans="6:8" x14ac:dyDescent="0.25">
      <c r="H86"/>
    </row>
    <row r="87" spans="6:8" x14ac:dyDescent="0.25">
      <c r="H87"/>
    </row>
    <row r="88" spans="6:8" x14ac:dyDescent="0.25">
      <c r="H88"/>
    </row>
    <row r="89" spans="6:8" x14ac:dyDescent="0.25">
      <c r="H89"/>
    </row>
    <row r="90" spans="6:8" x14ac:dyDescent="0.25">
      <c r="H90"/>
    </row>
    <row r="91" spans="6:8" x14ac:dyDescent="0.25">
      <c r="H91"/>
    </row>
    <row r="92" spans="6:8" x14ac:dyDescent="0.25">
      <c r="H92"/>
    </row>
    <row r="93" spans="6:8" x14ac:dyDescent="0.25">
      <c r="H93"/>
    </row>
    <row r="94" spans="6:8" x14ac:dyDescent="0.25">
      <c r="H94"/>
    </row>
    <row r="95" spans="6:8" x14ac:dyDescent="0.25">
      <c r="H95"/>
    </row>
    <row r="96" spans="6:8" x14ac:dyDescent="0.25">
      <c r="H96"/>
    </row>
    <row r="97" spans="8:8" x14ac:dyDescent="0.25">
      <c r="H97"/>
    </row>
    <row r="98" spans="8:8" x14ac:dyDescent="0.25">
      <c r="H98"/>
    </row>
    <row r="99" spans="8:8" x14ac:dyDescent="0.25">
      <c r="H99"/>
    </row>
    <row r="100" spans="8:8" x14ac:dyDescent="0.25">
      <c r="H100"/>
    </row>
    <row r="101" spans="8:8" x14ac:dyDescent="0.25">
      <c r="H101"/>
    </row>
    <row r="102" spans="8:8" x14ac:dyDescent="0.25">
      <c r="H102"/>
    </row>
    <row r="103" spans="8:8" x14ac:dyDescent="0.25">
      <c r="H103"/>
    </row>
    <row r="104" spans="8:8" x14ac:dyDescent="0.25">
      <c r="H104"/>
    </row>
    <row r="105" spans="8:8" x14ac:dyDescent="0.25">
      <c r="H105"/>
    </row>
    <row r="106" spans="8:8" x14ac:dyDescent="0.25">
      <c r="H106"/>
    </row>
    <row r="107" spans="8:8" x14ac:dyDescent="0.25">
      <c r="H107"/>
    </row>
    <row r="108" spans="8:8" x14ac:dyDescent="0.25">
      <c r="H108"/>
    </row>
    <row r="109" spans="8:8" x14ac:dyDescent="0.25">
      <c r="H109"/>
    </row>
    <row r="110" spans="8:8" x14ac:dyDescent="0.25">
      <c r="H110"/>
    </row>
    <row r="111" spans="8:8" x14ac:dyDescent="0.25">
      <c r="H111"/>
    </row>
    <row r="112" spans="8:8" x14ac:dyDescent="0.25">
      <c r="H112"/>
    </row>
    <row r="113" spans="8:8" x14ac:dyDescent="0.25">
      <c r="H113"/>
    </row>
    <row r="114" spans="8:8" x14ac:dyDescent="0.25">
      <c r="H114"/>
    </row>
    <row r="115" spans="8:8" x14ac:dyDescent="0.25">
      <c r="H115"/>
    </row>
    <row r="116" spans="8:8" x14ac:dyDescent="0.25">
      <c r="H116"/>
    </row>
    <row r="117" spans="8:8" x14ac:dyDescent="0.25">
      <c r="H117"/>
    </row>
    <row r="118" spans="8:8" x14ac:dyDescent="0.25">
      <c r="H118"/>
    </row>
    <row r="119" spans="8:8" x14ac:dyDescent="0.25">
      <c r="H119"/>
    </row>
    <row r="120" spans="8:8" x14ac:dyDescent="0.25">
      <c r="H120"/>
    </row>
    <row r="121" spans="8:8" x14ac:dyDescent="0.25">
      <c r="H121"/>
    </row>
    <row r="122" spans="8:8" x14ac:dyDescent="0.25">
      <c r="H122"/>
    </row>
    <row r="123" spans="8:8" x14ac:dyDescent="0.25">
      <c r="H123"/>
    </row>
    <row r="124" spans="8:8" x14ac:dyDescent="0.25">
      <c r="H124"/>
    </row>
    <row r="125" spans="8:8" x14ac:dyDescent="0.25">
      <c r="H125"/>
    </row>
    <row r="126" spans="8:8" x14ac:dyDescent="0.25">
      <c r="H126"/>
    </row>
    <row r="127" spans="8:8" x14ac:dyDescent="0.25">
      <c r="H127"/>
    </row>
    <row r="128" spans="8:8" x14ac:dyDescent="0.25">
      <c r="H128"/>
    </row>
    <row r="129" spans="8:8" x14ac:dyDescent="0.25">
      <c r="H129"/>
    </row>
    <row r="130" spans="8:8" x14ac:dyDescent="0.25">
      <c r="H130"/>
    </row>
    <row r="131" spans="8:8" x14ac:dyDescent="0.25">
      <c r="H131"/>
    </row>
    <row r="132" spans="8:8" x14ac:dyDescent="0.25">
      <c r="H132"/>
    </row>
    <row r="133" spans="8:8" x14ac:dyDescent="0.25">
      <c r="H133"/>
    </row>
    <row r="134" spans="8:8" x14ac:dyDescent="0.25">
      <c r="H134"/>
    </row>
    <row r="135" spans="8:8" x14ac:dyDescent="0.25">
      <c r="H135"/>
    </row>
    <row r="136" spans="8:8" x14ac:dyDescent="0.25">
      <c r="H136"/>
    </row>
    <row r="137" spans="8:8" x14ac:dyDescent="0.25">
      <c r="H137"/>
    </row>
    <row r="138" spans="8:8" x14ac:dyDescent="0.25">
      <c r="H138"/>
    </row>
    <row r="139" spans="8:8" x14ac:dyDescent="0.25">
      <c r="H139"/>
    </row>
  </sheetData>
  <sheetProtection algorithmName="SHA-512" hashValue="NNi6JOUZzS5DYAq84HWZiVtvMl1dkKPlFrkIOCjoBUvR91RD5SMTGnNOQ0im4yfj4bjPhlCDfyjHm1Y6c6mA8w==" saltValue="jl6N48RMJQ9BB66COPIw4g==" spinCount="100000" sheet="1" objects="1" scenarios="1"/>
  <autoFilter ref="A1:H63"/>
  <sortState ref="F24:F42">
    <sortCondition ref="F2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view="pageLayout" zoomScale="90" zoomScaleNormal="90" zoomScaleSheetLayoutView="50" zoomScalePageLayoutView="90" workbookViewId="0">
      <selection activeCell="E39" sqref="E39"/>
    </sheetView>
  </sheetViews>
  <sheetFormatPr baseColWidth="10" defaultColWidth="11.42578125" defaultRowHeight="16.5" x14ac:dyDescent="0.3"/>
  <cols>
    <col min="1" max="1" width="29.140625" style="5" customWidth="1"/>
    <col min="2" max="3" width="8.7109375" style="5" customWidth="1"/>
    <col min="4" max="4" width="5" style="5" customWidth="1"/>
    <col min="5" max="5" width="29.140625" style="5" customWidth="1"/>
    <col min="6" max="7" width="8.7109375" style="5" customWidth="1"/>
    <col min="8" max="8" width="39.42578125" style="5" customWidth="1"/>
    <col min="9" max="16" width="7.28515625" style="5" customWidth="1"/>
    <col min="17" max="18" width="11.42578125" style="5"/>
    <col min="19" max="19" width="34.7109375" style="5" customWidth="1"/>
    <col min="20" max="16384" width="11.42578125" style="5"/>
  </cols>
  <sheetData>
    <row r="1" spans="1:16" ht="36" customHeight="1" thickBot="1" x14ac:dyDescent="0.35">
      <c r="A1" s="77" t="s">
        <v>166</v>
      </c>
      <c r="B1" s="78"/>
      <c r="C1" s="78"/>
      <c r="D1" s="78"/>
      <c r="E1" s="78"/>
      <c r="F1" s="78"/>
      <c r="G1" s="79"/>
      <c r="H1" s="77" t="s">
        <v>166</v>
      </c>
      <c r="I1" s="78"/>
      <c r="J1" s="78"/>
      <c r="K1" s="78"/>
      <c r="L1" s="78"/>
      <c r="M1" s="78"/>
      <c r="N1" s="78"/>
      <c r="O1" s="78"/>
      <c r="P1" s="79"/>
    </row>
    <row r="2" spans="1:16" ht="26.25" customHeight="1" thickBot="1" x14ac:dyDescent="0.35">
      <c r="A2" s="75" t="s">
        <v>167</v>
      </c>
      <c r="B2" s="76"/>
      <c r="C2" s="76"/>
      <c r="D2" s="76"/>
      <c r="E2" s="76"/>
      <c r="F2" s="76"/>
      <c r="G2" s="76"/>
      <c r="H2" s="82" t="s">
        <v>177</v>
      </c>
      <c r="I2" s="82"/>
      <c r="J2" s="82"/>
      <c r="K2" s="82"/>
      <c r="L2" s="82"/>
      <c r="M2" s="82"/>
      <c r="N2" s="82"/>
      <c r="O2" s="82"/>
      <c r="P2" s="82"/>
    </row>
    <row r="3" spans="1:16" ht="18" thickTop="1" x14ac:dyDescent="0.3">
      <c r="A3" s="84"/>
      <c r="B3" s="85"/>
      <c r="C3" s="85"/>
      <c r="D3" s="85"/>
      <c r="E3" s="85"/>
      <c r="F3" s="85"/>
      <c r="G3" s="85"/>
      <c r="H3" s="6"/>
      <c r="I3" s="6"/>
      <c r="J3" s="6"/>
      <c r="K3" s="6"/>
      <c r="L3" s="6"/>
      <c r="M3" s="6"/>
      <c r="N3" s="6"/>
      <c r="O3" s="6"/>
      <c r="P3" s="6"/>
    </row>
    <row r="4" spans="1:16" ht="16.5" customHeight="1" x14ac:dyDescent="0.3">
      <c r="A4" s="86" t="s">
        <v>187</v>
      </c>
      <c r="B4" s="87">
        <f>COUNTIF('Grille automatisée'!C3:AZ3,"&lt;&gt;")</f>
        <v>0</v>
      </c>
      <c r="C4" s="85"/>
      <c r="D4" s="85"/>
      <c r="E4" s="85"/>
      <c r="F4" s="85"/>
      <c r="G4" s="85"/>
      <c r="H4" s="81" t="s">
        <v>52</v>
      </c>
      <c r="I4" s="80" t="s">
        <v>53</v>
      </c>
      <c r="J4" s="80"/>
      <c r="K4" s="80" t="s">
        <v>54</v>
      </c>
      <c r="L4" s="80"/>
      <c r="M4" s="80" t="s">
        <v>55</v>
      </c>
      <c r="N4" s="80"/>
      <c r="O4" s="80" t="s">
        <v>56</v>
      </c>
      <c r="P4" s="80"/>
    </row>
    <row r="5" spans="1:16" ht="17.25" x14ac:dyDescent="0.3">
      <c r="A5" s="84"/>
      <c r="B5" s="85"/>
      <c r="C5" s="85"/>
      <c r="D5" s="85"/>
      <c r="E5" s="85"/>
      <c r="F5" s="85"/>
      <c r="G5" s="85"/>
      <c r="H5" s="81"/>
      <c r="I5" s="40" t="s">
        <v>165</v>
      </c>
      <c r="J5" s="40" t="s">
        <v>42</v>
      </c>
      <c r="K5" s="40" t="s">
        <v>165</v>
      </c>
      <c r="L5" s="40" t="s">
        <v>42</v>
      </c>
      <c r="M5" s="40" t="s">
        <v>165</v>
      </c>
      <c r="N5" s="40" t="s">
        <v>42</v>
      </c>
      <c r="O5" s="40" t="s">
        <v>165</v>
      </c>
      <c r="P5" s="40" t="s">
        <v>42</v>
      </c>
    </row>
    <row r="6" spans="1:16" x14ac:dyDescent="0.3">
      <c r="A6" s="6"/>
      <c r="B6" s="7"/>
      <c r="C6" s="6"/>
      <c r="D6" s="6"/>
      <c r="E6" s="6"/>
      <c r="F6" s="6"/>
      <c r="G6" s="6"/>
      <c r="H6" s="32" t="s">
        <v>10</v>
      </c>
      <c r="I6" s="41">
        <f>SUMPRODUCT(('Grille automatisée'!$C$17:$AZ$17=$H6)*('Grille automatisée'!$C$46:$AZ$46="Conforme"))</f>
        <v>0</v>
      </c>
      <c r="J6" s="42" t="e">
        <f>$I6/SUM($F$50:$F$51)</f>
        <v>#DIV/0!</v>
      </c>
      <c r="K6" s="41">
        <f>SUMPRODUCT(('Grille automatisée'!$C$17:$AZ$17=$H6)*('Grille automatisée'!$C$47:$AZ$47="Conforme"))</f>
        <v>0</v>
      </c>
      <c r="L6" s="42" t="e">
        <f>$K6/SUM($F$52:$F$53)</f>
        <v>#DIV/0!</v>
      </c>
      <c r="M6" s="41">
        <f>SUMPRODUCT(('Grille automatisée'!$C$17:$AZ$17=$H6)*('Grille automatisée'!$C$48:$AZ$48="Conforme"))</f>
        <v>0</v>
      </c>
      <c r="N6" s="42" t="e">
        <f>$M6/SUM($F$54:$F$55)</f>
        <v>#DIV/0!</v>
      </c>
      <c r="O6" s="41">
        <f>SUMPRODUCT(('Grille automatisée'!$C$17:$AZ$17=$H6)*('Grille automatisée'!$C$49:$AZ$49="Conforme"))</f>
        <v>0</v>
      </c>
      <c r="P6" s="42" t="e">
        <f>$O6/SUM($F$56:$F$57)</f>
        <v>#DIV/0!</v>
      </c>
    </row>
    <row r="7" spans="1:16" x14ac:dyDescent="0.3">
      <c r="A7" s="8" t="s">
        <v>169</v>
      </c>
      <c r="B7" s="8" t="s">
        <v>165</v>
      </c>
      <c r="C7" s="9" t="s">
        <v>42</v>
      </c>
      <c r="D7" s="10"/>
      <c r="E7" s="8" t="s">
        <v>95</v>
      </c>
      <c r="F7" s="8" t="s">
        <v>165</v>
      </c>
      <c r="G7" s="8" t="s">
        <v>42</v>
      </c>
      <c r="H7" s="32" t="s">
        <v>11</v>
      </c>
      <c r="I7" s="41">
        <f>SUMPRODUCT(('Grille automatisée'!$C$17:$AZ$17=$H7)*('Grille automatisée'!$C$46:$AZ$46="Conforme"))</f>
        <v>0</v>
      </c>
      <c r="J7" s="42" t="e">
        <f>$I7/SUM($F$50:$F$51)</f>
        <v>#DIV/0!</v>
      </c>
      <c r="K7" s="41">
        <f>SUMPRODUCT(('Grille automatisée'!$C$17:$AZ$17=$H7)*('Grille automatisée'!$C$47:$AZ$47="Conforme"))</f>
        <v>0</v>
      </c>
      <c r="L7" s="42" t="e">
        <f>$K7/SUM($F$52:$F$53)</f>
        <v>#DIV/0!</v>
      </c>
      <c r="M7" s="41">
        <f>SUMPRODUCT(('Grille automatisée'!$C$17:$AZ$17=$H7)*('Grille automatisée'!$C$48:$AZ$48="Conforme"))</f>
        <v>0</v>
      </c>
      <c r="N7" s="42" t="e">
        <f>$M7/SUM($F$54:$F$55)</f>
        <v>#DIV/0!</v>
      </c>
      <c r="O7" s="41">
        <f>SUMPRODUCT(('Grille automatisée'!$C$17:$AZ$17=$H7)*('Grille automatisée'!$C$49:$AZ$49="Conforme"))</f>
        <v>0</v>
      </c>
      <c r="P7" s="42" t="e">
        <f>$O7/SUM($F$56:$F$57)</f>
        <v>#DIV/0!</v>
      </c>
    </row>
    <row r="8" spans="1:16" x14ac:dyDescent="0.3">
      <c r="A8" s="28" t="s">
        <v>31</v>
      </c>
      <c r="B8" s="11">
        <f>COUNTIF('Grille automatisée'!$C$25:$AZ$33,Résultats!$A8)</f>
        <v>0</v>
      </c>
      <c r="C8" s="12" t="e">
        <f>$B8/SUM($B$8:$B$31)</f>
        <v>#DIV/0!</v>
      </c>
      <c r="D8" s="13"/>
      <c r="E8" s="28" t="s">
        <v>31</v>
      </c>
      <c r="F8" s="11">
        <f>COUNTIF('Grille automatisée'!$C$34:$AZ$42,Résultats!$E8)</f>
        <v>0</v>
      </c>
      <c r="G8" s="14" t="e">
        <f>$F8/SUM($F$8:$F$31)</f>
        <v>#DIV/0!</v>
      </c>
      <c r="H8" s="32" t="s">
        <v>77</v>
      </c>
      <c r="I8" s="41">
        <f>SUMPRODUCT(('Grille automatisée'!$C$17:$AZ$17=$H8)*('Grille automatisée'!$C$46:$AZ$46="Conforme"))</f>
        <v>0</v>
      </c>
      <c r="J8" s="42" t="e">
        <f>$I8/SUM($F$50:$F$51)</f>
        <v>#DIV/0!</v>
      </c>
      <c r="K8" s="41">
        <f>SUMPRODUCT(('Grille automatisée'!$C$17:$AZ$17=$H8)*('Grille automatisée'!$C$47:$AZ$47="Conforme"))</f>
        <v>0</v>
      </c>
      <c r="L8" s="42" t="e">
        <f>$K8/SUM($F$52:$F$53)</f>
        <v>#DIV/0!</v>
      </c>
      <c r="M8" s="41">
        <f>SUMPRODUCT(('Grille automatisée'!$C$17:$AZ$17=$H8)*('Grille automatisée'!$C$48:$AZ$48="Conforme"))</f>
        <v>0</v>
      </c>
      <c r="N8" s="42" t="e">
        <f>$M8/SUM($F$54:$F$55)</f>
        <v>#DIV/0!</v>
      </c>
      <c r="O8" s="41">
        <f>SUMPRODUCT(('Grille automatisée'!$C$17:$AZ$17=$H8)*('Grille automatisée'!$C$49:$AZ$49="Conforme"))</f>
        <v>0</v>
      </c>
      <c r="P8" s="42" t="e">
        <f>$O8/SUM($F$56:$F$57)</f>
        <v>#DIV/0!</v>
      </c>
    </row>
    <row r="9" spans="1:16" x14ac:dyDescent="0.3">
      <c r="A9" s="28" t="s">
        <v>32</v>
      </c>
      <c r="B9" s="11">
        <f>COUNTIF('Grille automatisée'!$C$25:$AZ$33,Résultats!$A9)</f>
        <v>0</v>
      </c>
      <c r="C9" s="12" t="e">
        <f>$B9/SUM($B$8:$B$31)</f>
        <v>#DIV/0!</v>
      </c>
      <c r="D9" s="13"/>
      <c r="E9" s="28" t="s">
        <v>32</v>
      </c>
      <c r="F9" s="11">
        <f>COUNTIF('Grille automatisée'!$C$34:$AZ$42,Résultats!$E9)</f>
        <v>0</v>
      </c>
      <c r="G9" s="14" t="e">
        <f>$F9/SUM($F$8:$F$31)</f>
        <v>#DIV/0!</v>
      </c>
      <c r="H9" s="32" t="s">
        <v>3</v>
      </c>
      <c r="I9" s="41">
        <f>SUMPRODUCT(('Grille automatisée'!$C$17:$AZ$17=$H9)*('Grille automatisée'!$C$46:$AZ$46="Conforme"))</f>
        <v>0</v>
      </c>
      <c r="J9" s="42" t="e">
        <f>$I9/SUM($F$50:$F$51)</f>
        <v>#DIV/0!</v>
      </c>
      <c r="K9" s="41">
        <f>SUMPRODUCT(('Grille automatisée'!$C$17:$AZ$17=$H9)*('Grille automatisée'!$C$47:$AZ$47="Conforme"))</f>
        <v>0</v>
      </c>
      <c r="L9" s="42" t="e">
        <f>$K9/SUM($F$52:$F$53)</f>
        <v>#DIV/0!</v>
      </c>
      <c r="M9" s="41">
        <f>SUMPRODUCT(('Grille automatisée'!$C$17:$AZ$17=$H9)*('Grille automatisée'!$C$48:$AZ$48="Conforme"))</f>
        <v>0</v>
      </c>
      <c r="N9" s="42" t="e">
        <f>$M9/SUM($F$54:$F$55)</f>
        <v>#DIV/0!</v>
      </c>
      <c r="O9" s="41">
        <f>SUMPRODUCT(('Grille automatisée'!$C$17:$AZ$17=$H9)*('Grille automatisée'!$C$49:$AZ$49="Conforme"))</f>
        <v>0</v>
      </c>
      <c r="P9" s="42" t="e">
        <f>$O9/SUM($F$56:$F$57)</f>
        <v>#DIV/0!</v>
      </c>
    </row>
    <row r="10" spans="1:16" x14ac:dyDescent="0.3">
      <c r="A10" s="28" t="s">
        <v>93</v>
      </c>
      <c r="B10" s="11">
        <f>COUNTIF('Grille automatisée'!$C$25:$AZ$33,Résultats!$A10)</f>
        <v>0</v>
      </c>
      <c r="C10" s="12" t="e">
        <f>$B10/SUM($B$8:$B$31)</f>
        <v>#DIV/0!</v>
      </c>
      <c r="D10" s="13"/>
      <c r="E10" s="28" t="s">
        <v>93</v>
      </c>
      <c r="F10" s="11">
        <f>COUNTIF('Grille automatisée'!$C$34:$AZ$42,Résultats!$E10)</f>
        <v>0</v>
      </c>
      <c r="G10" s="14" t="e">
        <f>$F10/SUM($F$8:$F$31)</f>
        <v>#DIV/0!</v>
      </c>
      <c r="H10" s="32" t="s">
        <v>16</v>
      </c>
      <c r="I10" s="41">
        <f>SUMPRODUCT(('Grille automatisée'!$C$17:$AZ$17=$H10)*('Grille automatisée'!$C$46:$AZ$46="Conforme"))</f>
        <v>0</v>
      </c>
      <c r="J10" s="42" t="e">
        <f>$I10/SUM($F$50:$F$51)</f>
        <v>#DIV/0!</v>
      </c>
      <c r="K10" s="41">
        <f>SUMPRODUCT(('Grille automatisée'!$C$17:$AZ$17=$H10)*('Grille automatisée'!$C$47:$AZ$47="Conforme"))</f>
        <v>0</v>
      </c>
      <c r="L10" s="42" t="e">
        <f>$K10/SUM($F$52:$F$53)</f>
        <v>#DIV/0!</v>
      </c>
      <c r="M10" s="41">
        <f>SUMPRODUCT(('Grille automatisée'!$C$17:$AZ$17=$H10)*('Grille automatisée'!$C$48:$AZ$48="Conforme"))</f>
        <v>0</v>
      </c>
      <c r="N10" s="42" t="e">
        <f>$M10/SUM($F$54:$F$55)</f>
        <v>#DIV/0!</v>
      </c>
      <c r="O10" s="41">
        <f>SUMPRODUCT(('Grille automatisée'!$C$17:$AZ$17=$H10)*('Grille automatisée'!$C$49:$AZ$49="Conforme"))</f>
        <v>0</v>
      </c>
      <c r="P10" s="42" t="e">
        <f>$O10/SUM($F$56:$F$57)</f>
        <v>#DIV/0!</v>
      </c>
    </row>
    <row r="11" spans="1:16" x14ac:dyDescent="0.3">
      <c r="A11" s="28" t="s">
        <v>24</v>
      </c>
      <c r="B11" s="11">
        <f>COUNTIF('Grille automatisée'!$C$25:$AZ$33,Résultats!$A11)</f>
        <v>0</v>
      </c>
      <c r="C11" s="12" t="e">
        <f>$B11/SUM($B$8:$B$31)</f>
        <v>#DIV/0!</v>
      </c>
      <c r="D11" s="13"/>
      <c r="E11" s="28" t="s">
        <v>24</v>
      </c>
      <c r="F11" s="11">
        <f>COUNTIF('Grille automatisée'!$C$34:$AZ$42,Résultats!$E11)</f>
        <v>0</v>
      </c>
      <c r="G11" s="14" t="e">
        <f>$F11/SUM($F$8:$F$31)</f>
        <v>#DIV/0!</v>
      </c>
      <c r="H11" s="32" t="s">
        <v>97</v>
      </c>
      <c r="I11" s="41">
        <f>SUMPRODUCT(('Grille automatisée'!$C$17:$AZ$17=$H11)*('Grille automatisée'!$C$46:$AZ$46="Conforme"))</f>
        <v>0</v>
      </c>
      <c r="J11" s="42" t="e">
        <f>$I11/SUM($F$50:$F$51)</f>
        <v>#DIV/0!</v>
      </c>
      <c r="K11" s="41">
        <f>SUMPRODUCT(('Grille automatisée'!$C$17:$AZ$17=$H11)*('Grille automatisée'!$C$47:$AZ$47="Conforme"))</f>
        <v>0</v>
      </c>
      <c r="L11" s="42" t="e">
        <f>$K11/SUM($F$52:$F$53)</f>
        <v>#DIV/0!</v>
      </c>
      <c r="M11" s="41">
        <f>SUMPRODUCT(('Grille automatisée'!$C$17:$AZ$17=$H11)*('Grille automatisée'!$C$48:$AZ$48="Conforme"))</f>
        <v>0</v>
      </c>
      <c r="N11" s="42" t="e">
        <f>$M11/SUM($F$54:$F$55)</f>
        <v>#DIV/0!</v>
      </c>
      <c r="O11" s="41">
        <f>SUMPRODUCT(('Grille automatisée'!$C$17:$AZ$17=$H11)*('Grille automatisée'!$C$49:$AZ$49="Conforme"))</f>
        <v>0</v>
      </c>
      <c r="P11" s="42" t="e">
        <f>$O11/SUM($F$56:$F$57)</f>
        <v>#DIV/0!</v>
      </c>
    </row>
    <row r="12" spans="1:16" x14ac:dyDescent="0.3">
      <c r="A12" s="28" t="s">
        <v>33</v>
      </c>
      <c r="B12" s="11">
        <f>COUNTIF('Grille automatisée'!$C$25:$AZ$33,Résultats!$A12)</f>
        <v>0</v>
      </c>
      <c r="C12" s="12" t="e">
        <f>$B12/SUM($B$8:$B$31)</f>
        <v>#DIV/0!</v>
      </c>
      <c r="D12" s="13"/>
      <c r="E12" s="28" t="s">
        <v>33</v>
      </c>
      <c r="F12" s="11">
        <f>COUNTIF('Grille automatisée'!$C$34:$AZ$42,Résultats!$E12)</f>
        <v>0</v>
      </c>
      <c r="G12" s="14" t="e">
        <f>$F12/SUM($F$8:$F$31)</f>
        <v>#DIV/0!</v>
      </c>
      <c r="H12" s="32" t="s">
        <v>96</v>
      </c>
      <c r="I12" s="41">
        <f>SUMPRODUCT(('Grille automatisée'!$C$17:$AZ$17=$H12)*('Grille automatisée'!$C$46:$AZ$46="Conforme"))</f>
        <v>0</v>
      </c>
      <c r="J12" s="42" t="e">
        <f>$I12/SUM($F$50:$F$51)</f>
        <v>#DIV/0!</v>
      </c>
      <c r="K12" s="41">
        <f>SUMPRODUCT(('Grille automatisée'!$C$17:$AZ$17=$H12)*('Grille automatisée'!$C$47:$AZ$47="Conforme"))</f>
        <v>0</v>
      </c>
      <c r="L12" s="42" t="e">
        <f>$K12/SUM($F$52:$F$53)</f>
        <v>#DIV/0!</v>
      </c>
      <c r="M12" s="41">
        <f>SUMPRODUCT(('Grille automatisée'!$C$17:$AZ$17=$H12)*('Grille automatisée'!$C$48:$AZ$48="Conforme"))</f>
        <v>0</v>
      </c>
      <c r="N12" s="42" t="e">
        <f>$M12/SUM($F$54:$F$55)</f>
        <v>#DIV/0!</v>
      </c>
      <c r="O12" s="41">
        <f>SUMPRODUCT(('Grille automatisée'!$C$17:$AZ$17=$H12)*('Grille automatisée'!$C$49:$AZ$49="Conforme"))</f>
        <v>0</v>
      </c>
      <c r="P12" s="42" t="e">
        <f>$O12/SUM($F$56:$F$57)</f>
        <v>#DIV/0!</v>
      </c>
    </row>
    <row r="13" spans="1:16" x14ac:dyDescent="0.3">
      <c r="A13" s="28" t="s">
        <v>34</v>
      </c>
      <c r="B13" s="11">
        <f>COUNTIF('Grille automatisée'!$C$25:$AZ$33,Résultats!$A13)</f>
        <v>0</v>
      </c>
      <c r="C13" s="12" t="e">
        <f>$B13/SUM($B$8:$B$31)</f>
        <v>#DIV/0!</v>
      </c>
      <c r="D13" s="13"/>
      <c r="E13" s="28" t="s">
        <v>34</v>
      </c>
      <c r="F13" s="11">
        <f>COUNTIF('Grille automatisée'!$C$34:$AZ$42,Résultats!$E13)</f>
        <v>0</v>
      </c>
      <c r="G13" s="14" t="e">
        <f>$F13/SUM($F$8:$F$31)</f>
        <v>#DIV/0!</v>
      </c>
      <c r="H13" s="32" t="s">
        <v>179</v>
      </c>
      <c r="I13" s="41">
        <f>SUMPRODUCT(('Grille automatisée'!$C$17:$AZ$17=$H13)*('Grille automatisée'!$C$46:$AZ$46="Conforme"))</f>
        <v>0</v>
      </c>
      <c r="J13" s="42" t="e">
        <f>$I13/SUM($F$50:$F$51)</f>
        <v>#DIV/0!</v>
      </c>
      <c r="K13" s="41">
        <f>SUMPRODUCT(('Grille automatisée'!$C$17:$AZ$17=$H13)*('Grille automatisée'!$C$47:$AZ$47="Conforme"))</f>
        <v>0</v>
      </c>
      <c r="L13" s="42" t="e">
        <f>$K13/SUM($F$52:$F$53)</f>
        <v>#DIV/0!</v>
      </c>
      <c r="M13" s="41">
        <f>SUMPRODUCT(('Grille automatisée'!$C$17:$AZ$17=$H13)*('Grille automatisée'!$C$48:$AZ$48="Conforme"))</f>
        <v>0</v>
      </c>
      <c r="N13" s="42" t="e">
        <f>$M13/SUM($F$54:$F$55)</f>
        <v>#DIV/0!</v>
      </c>
      <c r="O13" s="41">
        <f>SUMPRODUCT(('Grille automatisée'!$C$17:$AZ$17=$H13)*('Grille automatisée'!$C$49:$AZ$49="Conforme"))</f>
        <v>0</v>
      </c>
      <c r="P13" s="42" t="e">
        <f>$O13/SUM($F$56:$F$57)</f>
        <v>#DIV/0!</v>
      </c>
    </row>
    <row r="14" spans="1:16" ht="16.5" customHeight="1" x14ac:dyDescent="0.3">
      <c r="A14" s="28" t="s">
        <v>35</v>
      </c>
      <c r="B14" s="11">
        <f>COUNTIF('Grille automatisée'!$C$25:$AZ$33,Résultats!$A14)</f>
        <v>0</v>
      </c>
      <c r="C14" s="12" t="e">
        <f>$B14/SUM($B$8:$B$31)</f>
        <v>#DIV/0!</v>
      </c>
      <c r="D14" s="13"/>
      <c r="E14" s="28" t="s">
        <v>35</v>
      </c>
      <c r="F14" s="11">
        <f>COUNTIF('Grille automatisée'!$C$34:$AZ$42,Résultats!$E14)</f>
        <v>0</v>
      </c>
      <c r="G14" s="14" t="e">
        <f>$F14/SUM($F$8:$F$31)</f>
        <v>#DIV/0!</v>
      </c>
      <c r="H14" s="32" t="s">
        <v>98</v>
      </c>
      <c r="I14" s="41">
        <f>SUMPRODUCT(('Grille automatisée'!$C$17:$AZ$17=$H14)*('Grille automatisée'!$C$46:$AZ$46="Conforme"))</f>
        <v>0</v>
      </c>
      <c r="J14" s="42" t="e">
        <f>$I14/SUM($F$50:$F$51)</f>
        <v>#DIV/0!</v>
      </c>
      <c r="K14" s="41">
        <f>SUMPRODUCT(('Grille automatisée'!$C$17:$AZ$17=$H14)*('Grille automatisée'!$C$47:$AZ$47="Conforme"))</f>
        <v>0</v>
      </c>
      <c r="L14" s="42" t="e">
        <f>$K14/SUM($F$52:$F$53)</f>
        <v>#DIV/0!</v>
      </c>
      <c r="M14" s="41">
        <f>SUMPRODUCT(('Grille automatisée'!$C$17:$AZ$17=$H14)*('Grille automatisée'!$C$48:$AZ$48="Conforme"))</f>
        <v>0</v>
      </c>
      <c r="N14" s="42" t="e">
        <f>$M14/SUM($F$54:$F$55)</f>
        <v>#DIV/0!</v>
      </c>
      <c r="O14" s="41">
        <f>SUMPRODUCT(('Grille automatisée'!$C$17:$AZ$17=$H14)*('Grille automatisée'!$C$49:$AZ$49="Conforme"))</f>
        <v>0</v>
      </c>
      <c r="P14" s="42" t="e">
        <f>$O14/SUM($F$56:$F$57)</f>
        <v>#DIV/0!</v>
      </c>
    </row>
    <row r="15" spans="1:16" x14ac:dyDescent="0.3">
      <c r="A15" s="28" t="s">
        <v>36</v>
      </c>
      <c r="B15" s="11">
        <f>COUNTIF('Grille automatisée'!$C$25:$AZ$33,Résultats!$A15)</f>
        <v>0</v>
      </c>
      <c r="C15" s="12" t="e">
        <f>$B15/SUM($B$8:$B$31)</f>
        <v>#DIV/0!</v>
      </c>
      <c r="D15" s="13"/>
      <c r="E15" s="28" t="s">
        <v>36</v>
      </c>
      <c r="F15" s="11">
        <f>COUNTIF('Grille automatisée'!$C$34:$AZ$42,Résultats!$E15)</f>
        <v>0</v>
      </c>
      <c r="G15" s="14" t="e">
        <f>$F15/SUM($F$8:$F$31)</f>
        <v>#DIV/0!</v>
      </c>
      <c r="H15" s="32" t="s">
        <v>168</v>
      </c>
      <c r="I15" s="41">
        <f>SUMPRODUCT(('Grille automatisée'!$C$17:$AZ$17=$H15)*('Grille automatisée'!$C$46:$AZ$46="Conforme"))</f>
        <v>0</v>
      </c>
      <c r="J15" s="42" t="e">
        <f>$I15/SUM($F$50:$F$51)</f>
        <v>#DIV/0!</v>
      </c>
      <c r="K15" s="41">
        <f>SUMPRODUCT(('Grille automatisée'!$C$17:$AZ$17=$H15)*('Grille automatisée'!$C$47:$AZ$47="Conforme"))</f>
        <v>0</v>
      </c>
      <c r="L15" s="42" t="e">
        <f>$K15/SUM($F$52:$F$53)</f>
        <v>#DIV/0!</v>
      </c>
      <c r="M15" s="41">
        <f>SUMPRODUCT(('Grille automatisée'!$C$17:$AZ$17=$H15)*('Grille automatisée'!$C$48:$AZ$48="Conforme"))</f>
        <v>0</v>
      </c>
      <c r="N15" s="42" t="e">
        <f>$M15/SUM($F$54:$F$55)</f>
        <v>#DIV/0!</v>
      </c>
      <c r="O15" s="41">
        <f>SUMPRODUCT(('Grille automatisée'!$C$17:$AZ$17=$H15)*('Grille automatisée'!$C$49:$AZ$49="Conforme"))</f>
        <v>0</v>
      </c>
      <c r="P15" s="42" t="e">
        <f>$O15/SUM($F$56:$F$57)</f>
        <v>#DIV/0!</v>
      </c>
    </row>
    <row r="16" spans="1:16" x14ac:dyDescent="0.3">
      <c r="A16" s="28" t="s">
        <v>19</v>
      </c>
      <c r="B16" s="11">
        <f>COUNTIF('Grille automatisée'!$C$25:$AZ$33,Résultats!$A16)</f>
        <v>0</v>
      </c>
      <c r="C16" s="12" t="e">
        <f>$B16/SUM($B$8:$B$31)</f>
        <v>#DIV/0!</v>
      </c>
      <c r="D16" s="13"/>
      <c r="E16" s="28" t="s">
        <v>19</v>
      </c>
      <c r="F16" s="11">
        <f>COUNTIF('Grille automatisée'!$C$34:$AZ$42,Résultats!$E16)</f>
        <v>0</v>
      </c>
      <c r="G16" s="14" t="e">
        <f>$F16/SUM($F$8:$F$31)</f>
        <v>#DIV/0!</v>
      </c>
      <c r="H16" s="32" t="s">
        <v>91</v>
      </c>
      <c r="I16" s="41">
        <f>SUMPRODUCT(('Grille automatisée'!$C$17:$AZ$17=$H16)*('Grille automatisée'!$C$46:$AZ$46="Conforme"))</f>
        <v>0</v>
      </c>
      <c r="J16" s="42" t="e">
        <f>$I16/SUM($F$50:$F$51)</f>
        <v>#DIV/0!</v>
      </c>
      <c r="K16" s="41">
        <f>SUMPRODUCT(('Grille automatisée'!$C$17:$AZ$17=$H16)*('Grille automatisée'!$C$47:$AZ$47="Conforme"))</f>
        <v>0</v>
      </c>
      <c r="L16" s="42" t="e">
        <f>$K16/SUM($F$52:$F$53)</f>
        <v>#DIV/0!</v>
      </c>
      <c r="M16" s="41">
        <f>SUMPRODUCT(('Grille automatisée'!$C$17:$AZ$17=$H16)*('Grille automatisée'!$C$48:$AZ$48="Conforme"))</f>
        <v>0</v>
      </c>
      <c r="N16" s="42" t="e">
        <f>$M16/SUM($F$54:$F$55)</f>
        <v>#DIV/0!</v>
      </c>
      <c r="O16" s="41">
        <f>SUMPRODUCT(('Grille automatisée'!$C$17:$AZ$17=$H16)*('Grille automatisée'!$C$49:$AZ$49="Conforme"))</f>
        <v>0</v>
      </c>
      <c r="P16" s="42" t="e">
        <f>$O16/SUM($F$56:$F$57)</f>
        <v>#DIV/0!</v>
      </c>
    </row>
    <row r="17" spans="1:16" x14ac:dyDescent="0.3">
      <c r="A17" s="28" t="s">
        <v>22</v>
      </c>
      <c r="B17" s="11">
        <f>COUNTIF('Grille automatisée'!$C$25:$AZ$33,Résultats!$A17)</f>
        <v>0</v>
      </c>
      <c r="C17" s="12" t="e">
        <f>$B17/SUM($B$8:$B$31)</f>
        <v>#DIV/0!</v>
      </c>
      <c r="D17" s="13"/>
      <c r="E17" s="28" t="s">
        <v>22</v>
      </c>
      <c r="F17" s="11">
        <f>COUNTIF('Grille automatisée'!$C$34:$AZ$42,Résultats!$E17)</f>
        <v>0</v>
      </c>
      <c r="G17" s="14" t="e">
        <f>$F17/SUM($F$8:$F$31)</f>
        <v>#DIV/0!</v>
      </c>
      <c r="H17" s="32" t="s">
        <v>109</v>
      </c>
      <c r="I17" s="41">
        <f>SUMPRODUCT(('Grille automatisée'!$C$17:$AZ$17=$H17)*('Grille automatisée'!$C$46:$AZ$46="Conforme"))</f>
        <v>0</v>
      </c>
      <c r="J17" s="42" t="e">
        <f>$I17/SUM($F$50:$F$51)</f>
        <v>#DIV/0!</v>
      </c>
      <c r="K17" s="41">
        <f>SUMPRODUCT(('Grille automatisée'!$C$17:$AZ$17=$H17)*('Grille automatisée'!$C$47:$AZ$47="Conforme"))</f>
        <v>0</v>
      </c>
      <c r="L17" s="42" t="e">
        <f>$K17/SUM($F$52:$F$53)</f>
        <v>#DIV/0!</v>
      </c>
      <c r="M17" s="41">
        <f>SUMPRODUCT(('Grille automatisée'!$C$17:$AZ$17=$H17)*('Grille automatisée'!$C$48:$AZ$48="Conforme"))</f>
        <v>0</v>
      </c>
      <c r="N17" s="42" t="e">
        <f>$M17/SUM($F$54:$F$55)</f>
        <v>#DIV/0!</v>
      </c>
      <c r="O17" s="41">
        <f>SUMPRODUCT(('Grille automatisée'!$C$17:$AZ$17=$H17)*('Grille automatisée'!$C$49:$AZ$49="Conforme"))</f>
        <v>0</v>
      </c>
      <c r="P17" s="42" t="e">
        <f>$O17/SUM($F$56:$F$57)</f>
        <v>#DIV/0!</v>
      </c>
    </row>
    <row r="18" spans="1:16" x14ac:dyDescent="0.3">
      <c r="A18" s="28" t="s">
        <v>105</v>
      </c>
      <c r="B18" s="11">
        <f>COUNTIF('Grille automatisée'!$C$25:$AZ$33,Résultats!$A18)</f>
        <v>0</v>
      </c>
      <c r="C18" s="12" t="e">
        <f>$B18/SUM($B$8:$B$31)</f>
        <v>#DIV/0!</v>
      </c>
      <c r="D18" s="13"/>
      <c r="E18" s="28" t="s">
        <v>105</v>
      </c>
      <c r="F18" s="11">
        <f>COUNTIF('Grille automatisée'!$C$34:$AZ$42,Résultats!$E18)</f>
        <v>0</v>
      </c>
      <c r="G18" s="14" t="e">
        <f>$F18/SUM($F$8:$F$31)</f>
        <v>#DIV/0!</v>
      </c>
      <c r="H18" s="32" t="s">
        <v>110</v>
      </c>
      <c r="I18" s="41">
        <f>SUMPRODUCT(('Grille automatisée'!$C$17:$AZ$17=$H18)*('Grille automatisée'!$C$46:$AZ$46="Conforme"))</f>
        <v>0</v>
      </c>
      <c r="J18" s="42" t="e">
        <f>$I18/SUM($F$50:$F$51)</f>
        <v>#DIV/0!</v>
      </c>
      <c r="K18" s="41">
        <f>SUMPRODUCT(('Grille automatisée'!$C$17:$AZ$17=$H18)*('Grille automatisée'!$C$47:$AZ$47="Conforme"))</f>
        <v>0</v>
      </c>
      <c r="L18" s="42" t="e">
        <f>$K18/SUM($F$52:$F$53)</f>
        <v>#DIV/0!</v>
      </c>
      <c r="M18" s="41">
        <f>SUMPRODUCT(('Grille automatisée'!$C$17:$AZ$17=$H18)*('Grille automatisée'!$C$48:$AZ$48="Conforme"))</f>
        <v>0</v>
      </c>
      <c r="N18" s="42" t="e">
        <f>$M18/SUM($F$54:$F$55)</f>
        <v>#DIV/0!</v>
      </c>
      <c r="O18" s="41">
        <f>SUMPRODUCT(('Grille automatisée'!$C$17:$AZ$17=$H18)*('Grille automatisée'!$C$49:$AZ$49="Conforme"))</f>
        <v>0</v>
      </c>
      <c r="P18" s="42" t="e">
        <f>$O18/SUM($F$56:$F$57)</f>
        <v>#DIV/0!</v>
      </c>
    </row>
    <row r="19" spans="1:16" x14ac:dyDescent="0.3">
      <c r="A19" s="28" t="s">
        <v>23</v>
      </c>
      <c r="B19" s="11">
        <f>COUNTIF('Grille automatisée'!$C$25:$AZ$33,Résultats!$A19)</f>
        <v>0</v>
      </c>
      <c r="C19" s="12" t="e">
        <f>$B19/SUM($B$8:$B$31)</f>
        <v>#DIV/0!</v>
      </c>
      <c r="D19" s="13"/>
      <c r="E19" s="28" t="s">
        <v>23</v>
      </c>
      <c r="F19" s="11">
        <f>COUNTIF('Grille automatisée'!$C$34:$AZ$42,Résultats!$E19)</f>
        <v>0</v>
      </c>
      <c r="G19" s="14" t="e">
        <f>$F19/SUM($F$8:$F$31)</f>
        <v>#DIV/0!</v>
      </c>
      <c r="H19" s="32" t="s">
        <v>111</v>
      </c>
      <c r="I19" s="41">
        <f>SUMPRODUCT(('Grille automatisée'!$C$17:$AZ$17=$H19)*('Grille automatisée'!$C$46:$AZ$46="Conforme"))</f>
        <v>0</v>
      </c>
      <c r="J19" s="42" t="e">
        <f>$I19/SUM($F$50:$F$51)</f>
        <v>#DIV/0!</v>
      </c>
      <c r="K19" s="41">
        <f>SUMPRODUCT(('Grille automatisée'!$C$17:$AZ$17=$H19)*('Grille automatisée'!$C$47:$AZ$47="Conforme"))</f>
        <v>0</v>
      </c>
      <c r="L19" s="42" t="e">
        <f>$K19/SUM($F$52:$F$53)</f>
        <v>#DIV/0!</v>
      </c>
      <c r="M19" s="41">
        <f>SUMPRODUCT(('Grille automatisée'!$C$17:$AZ$17=$H19)*('Grille automatisée'!$C$48:$AZ$48="Conforme"))</f>
        <v>0</v>
      </c>
      <c r="N19" s="42" t="e">
        <f>$M19/SUM($F$54:$F$55)</f>
        <v>#DIV/0!</v>
      </c>
      <c r="O19" s="41">
        <f>SUMPRODUCT(('Grille automatisée'!$C$17:$AZ$17=$H19)*('Grille automatisée'!$C$49:$AZ$49="Conforme"))</f>
        <v>0</v>
      </c>
      <c r="P19" s="42" t="e">
        <f>$O19/SUM($F$56:$F$57)</f>
        <v>#DIV/0!</v>
      </c>
    </row>
    <row r="20" spans="1:16" x14ac:dyDescent="0.3">
      <c r="A20" s="28" t="s">
        <v>37</v>
      </c>
      <c r="B20" s="11">
        <f>COUNTIF('Grille automatisée'!$C$25:$AZ$33,Résultats!$A20)</f>
        <v>0</v>
      </c>
      <c r="C20" s="12" t="e">
        <f>$B20/SUM($B$8:$B$31)</f>
        <v>#DIV/0!</v>
      </c>
      <c r="D20" s="13"/>
      <c r="E20" s="28" t="s">
        <v>37</v>
      </c>
      <c r="F20" s="11">
        <f>COUNTIF('Grille automatisée'!$C$34:$AZ$42,Résultats!$E20)</f>
        <v>0</v>
      </c>
      <c r="G20" s="14" t="e">
        <f>$F20/SUM($F$8:$F$31)</f>
        <v>#DIV/0!</v>
      </c>
      <c r="H20" s="32" t="s">
        <v>18</v>
      </c>
      <c r="I20" s="41">
        <f>SUMPRODUCT(('Grille automatisée'!$C$17:$AZ$17=$H20)*('Grille automatisée'!$C$46:$AZ$46="Conforme"))</f>
        <v>0</v>
      </c>
      <c r="J20" s="42" t="e">
        <f>$I20/SUM($F$50:$F$51)</f>
        <v>#DIV/0!</v>
      </c>
      <c r="K20" s="41">
        <f>SUMPRODUCT(('Grille automatisée'!$C$17:$AZ$17=$H20)*('Grille automatisée'!$C$47:$AZ$47="Conforme"))</f>
        <v>0</v>
      </c>
      <c r="L20" s="42" t="e">
        <f>$K20/SUM($F$52:$F$53)</f>
        <v>#DIV/0!</v>
      </c>
      <c r="M20" s="41">
        <f>SUMPRODUCT(('Grille automatisée'!$C$17:$AZ$17=$H20)*('Grille automatisée'!$C$48:$AZ$48="Conforme"))</f>
        <v>0</v>
      </c>
      <c r="N20" s="42" t="e">
        <f>$M20/SUM($F$54:$F$55)</f>
        <v>#DIV/0!</v>
      </c>
      <c r="O20" s="41">
        <f>SUMPRODUCT(('Grille automatisée'!$C$17:$AZ$17=$H20)*('Grille automatisée'!$C$49:$AZ$49="Conforme"))</f>
        <v>0</v>
      </c>
      <c r="P20" s="42" t="e">
        <f>$O20/SUM($F$56:$F$57)</f>
        <v>#DIV/0!</v>
      </c>
    </row>
    <row r="21" spans="1:16" x14ac:dyDescent="0.3">
      <c r="A21" s="28" t="s">
        <v>103</v>
      </c>
      <c r="B21" s="11">
        <f>COUNTIF('Grille automatisée'!$C$25:$AZ$33,Résultats!$A21)</f>
        <v>0</v>
      </c>
      <c r="C21" s="12" t="e">
        <f>$B21/SUM($B$8:$B$31)</f>
        <v>#DIV/0!</v>
      </c>
      <c r="D21" s="13"/>
      <c r="E21" s="28" t="s">
        <v>103</v>
      </c>
      <c r="F21" s="11">
        <f>COUNTIF('Grille automatisée'!$C$34:$AZ$42,Résultats!$E21)</f>
        <v>0</v>
      </c>
      <c r="G21" s="14" t="e">
        <f>$F21/SUM($F$8:$F$31)</f>
        <v>#DIV/0!</v>
      </c>
      <c r="H21" s="6"/>
      <c r="I21" s="6"/>
      <c r="J21" s="6"/>
      <c r="K21" s="6"/>
      <c r="L21" s="6"/>
      <c r="M21" s="6"/>
      <c r="N21" s="6"/>
      <c r="O21" s="6"/>
      <c r="P21" s="6"/>
    </row>
    <row r="22" spans="1:16" x14ac:dyDescent="0.3">
      <c r="A22" s="28" t="s">
        <v>20</v>
      </c>
      <c r="B22" s="11">
        <f>COUNTIF('Grille automatisée'!$C$25:$AZ$33,Résultats!$A22)</f>
        <v>0</v>
      </c>
      <c r="C22" s="12" t="e">
        <f>$B22/SUM($B$8:$B$31)</f>
        <v>#DIV/0!</v>
      </c>
      <c r="D22" s="13"/>
      <c r="E22" s="28" t="s">
        <v>20</v>
      </c>
      <c r="F22" s="11">
        <f>COUNTIF('Grille automatisée'!$C$34:$AZ$42,Résultats!$E22)</f>
        <v>0</v>
      </c>
      <c r="G22" s="14" t="e">
        <f>$F22/SUM($F$8:$F$31)</f>
        <v>#DIV/0!</v>
      </c>
      <c r="H22" s="6"/>
      <c r="I22" s="6"/>
      <c r="J22" s="6"/>
      <c r="K22" s="6"/>
      <c r="L22" s="6"/>
      <c r="M22" s="6"/>
      <c r="N22" s="6"/>
      <c r="O22" s="6"/>
      <c r="P22" s="6"/>
    </row>
    <row r="23" spans="1:16" x14ac:dyDescent="0.3">
      <c r="A23" s="28" t="s">
        <v>104</v>
      </c>
      <c r="B23" s="11">
        <f>COUNTIF('Grille automatisée'!$C$25:$AZ$33,Résultats!$A23)</f>
        <v>0</v>
      </c>
      <c r="C23" s="12" t="e">
        <f>$B23/SUM($B$8:$B$31)</f>
        <v>#DIV/0!</v>
      </c>
      <c r="D23" s="13"/>
      <c r="E23" s="28" t="s">
        <v>104</v>
      </c>
      <c r="F23" s="11">
        <f>COUNTIF('Grille automatisée'!$C$34:$AZ$42,Résultats!$E23)</f>
        <v>0</v>
      </c>
      <c r="G23" s="14" t="e">
        <f>$F23/SUM($F$8:$F$31)</f>
        <v>#DIV/0!</v>
      </c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3">
      <c r="A24" s="28" t="s">
        <v>17</v>
      </c>
      <c r="B24" s="11">
        <f>COUNTIF('Grille automatisée'!$C$25:$AZ$33,Résultats!$A24)</f>
        <v>0</v>
      </c>
      <c r="C24" s="12" t="e">
        <f>$B24/SUM($B$8:$B$31)</f>
        <v>#DIV/0!</v>
      </c>
      <c r="D24" s="13"/>
      <c r="E24" s="28" t="s">
        <v>17</v>
      </c>
      <c r="F24" s="11">
        <f>COUNTIF('Grille automatisée'!$C$34:$AZ$42,Résultats!$E24)</f>
        <v>0</v>
      </c>
      <c r="G24" s="14" t="e">
        <f>$F24/SUM($F$8:$F$31)</f>
        <v>#DIV/0!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x14ac:dyDescent="0.3">
      <c r="A25" s="28" t="s">
        <v>40</v>
      </c>
      <c r="B25" s="11">
        <f>COUNTIF('Grille automatisée'!$C$25:$AZ$33,Résultats!$A25)</f>
        <v>0</v>
      </c>
      <c r="C25" s="12" t="e">
        <f>$B25/SUM($B$8:$B$31)</f>
        <v>#DIV/0!</v>
      </c>
      <c r="D25" s="13"/>
      <c r="E25" s="28" t="s">
        <v>40</v>
      </c>
      <c r="F25" s="11">
        <f>COUNTIF('Grille automatisée'!$C$34:$AZ$42,Résultats!$E25)</f>
        <v>0</v>
      </c>
      <c r="G25" s="14" t="e">
        <f>$F25/SUM($F$8:$F$31)</f>
        <v>#DIV/0!</v>
      </c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3">
      <c r="A26" s="28" t="s">
        <v>102</v>
      </c>
      <c r="B26" s="11">
        <f>COUNTIF('Grille automatisée'!$C$25:$AZ$33,Résultats!$A26)</f>
        <v>0</v>
      </c>
      <c r="C26" s="12" t="e">
        <f>$B26/SUM($B$8:$B$31)</f>
        <v>#DIV/0!</v>
      </c>
      <c r="D26" s="13"/>
      <c r="E26" s="28" t="s">
        <v>102</v>
      </c>
      <c r="F26" s="11">
        <f>COUNTIF('Grille automatisée'!$C$34:$AZ$42,Résultats!$E26)</f>
        <v>0</v>
      </c>
      <c r="G26" s="14" t="e">
        <f>$F26/SUM($F$8:$F$31)</f>
        <v>#DIV/0!</v>
      </c>
      <c r="H26" s="6"/>
      <c r="I26" s="6"/>
      <c r="J26" s="6"/>
      <c r="K26" s="6"/>
      <c r="L26" s="6"/>
      <c r="M26" s="6"/>
      <c r="N26" s="6"/>
      <c r="O26" s="6"/>
      <c r="P26" s="6"/>
    </row>
    <row r="27" spans="1:16" x14ac:dyDescent="0.3">
      <c r="A27" s="28" t="s">
        <v>41</v>
      </c>
      <c r="B27" s="11">
        <f>COUNTIF('Grille automatisée'!$C$25:$AZ$33,Résultats!$A27)</f>
        <v>0</v>
      </c>
      <c r="C27" s="12" t="e">
        <f>$B27/SUM($B$8:$B$31)</f>
        <v>#DIV/0!</v>
      </c>
      <c r="D27" s="13"/>
      <c r="E27" s="28" t="s">
        <v>41</v>
      </c>
      <c r="F27" s="11">
        <f>COUNTIF('Grille automatisée'!$C$34:$AZ$42,Résultats!$E27)</f>
        <v>0</v>
      </c>
      <c r="G27" s="14" t="e">
        <f>$F27/SUM($F$8:$F$31)</f>
        <v>#DIV/0!</v>
      </c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3">
      <c r="A28" s="28" t="s">
        <v>38</v>
      </c>
      <c r="B28" s="11">
        <f>COUNTIF('Grille automatisée'!$C$25:$AZ$33,Résultats!$A28)</f>
        <v>0</v>
      </c>
      <c r="C28" s="12" t="e">
        <f>$B28/SUM($B$8:$B$31)</f>
        <v>#DIV/0!</v>
      </c>
      <c r="D28" s="13"/>
      <c r="E28" s="28" t="s">
        <v>38</v>
      </c>
      <c r="F28" s="11">
        <f>COUNTIF('Grille automatisée'!$C$34:$AZ$42,Résultats!$E28)</f>
        <v>0</v>
      </c>
      <c r="G28" s="14" t="e">
        <f>$F28/SUM($F$8:$F$31)</f>
        <v>#DIV/0!</v>
      </c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3">
      <c r="A29" s="28" t="s">
        <v>39</v>
      </c>
      <c r="B29" s="11">
        <f>COUNTIF('Grille automatisée'!$C$25:$AZ$33,Résultats!$A29)</f>
        <v>0</v>
      </c>
      <c r="C29" s="12" t="e">
        <f>$B29/SUM($B$8:$B$31)</f>
        <v>#DIV/0!</v>
      </c>
      <c r="D29" s="13"/>
      <c r="E29" s="28" t="s">
        <v>39</v>
      </c>
      <c r="F29" s="11">
        <f>COUNTIF('Grille automatisée'!$C$34:$AZ$42,Résultats!$E29)</f>
        <v>0</v>
      </c>
      <c r="G29" s="14" t="e">
        <f>$F29/SUM($F$8:$F$31)</f>
        <v>#DIV/0!</v>
      </c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3">
      <c r="A30" s="28" t="s">
        <v>21</v>
      </c>
      <c r="B30" s="11">
        <f>COUNTIF('Grille automatisée'!$C$25:$AZ$33,Résultats!$A30)</f>
        <v>0</v>
      </c>
      <c r="C30" s="12" t="e">
        <f>$B30/SUM($B$8:$B$31)</f>
        <v>#DIV/0!</v>
      </c>
      <c r="D30" s="13"/>
      <c r="E30" s="28" t="s">
        <v>21</v>
      </c>
      <c r="F30" s="11">
        <f>COUNTIF('Grille automatisée'!$C$34:$AZ$42,Résultats!$E30)</f>
        <v>0</v>
      </c>
      <c r="G30" s="14" t="e">
        <f>$F30/SUM($F$8:$F$31)</f>
        <v>#DIV/0!</v>
      </c>
      <c r="H30" s="6"/>
      <c r="I30" s="6"/>
      <c r="J30" s="6"/>
      <c r="K30" s="6"/>
      <c r="L30" s="6"/>
      <c r="M30" s="6"/>
      <c r="N30" s="6"/>
      <c r="O30" s="6"/>
      <c r="P30" s="6"/>
    </row>
    <row r="31" spans="1:16" x14ac:dyDescent="0.3">
      <c r="A31" s="28" t="s">
        <v>92</v>
      </c>
      <c r="B31" s="11">
        <f>COUNTA('Grille automatisée'!$C$25:$AZ$25,'Grille automatisée'!$C$28:$AZ$28,'Grille automatisée'!$C$31:$AZ$31)-SUM($B$8:$B$30)</f>
        <v>0</v>
      </c>
      <c r="C31" s="14" t="e">
        <f>$B31/SUM($B$8:$B$31)</f>
        <v>#DIV/0!</v>
      </c>
      <c r="D31" s="16"/>
      <c r="E31" s="28" t="s">
        <v>92</v>
      </c>
      <c r="F31" s="11">
        <f>COUNTA('Grille automatisée'!$C$34:$AZ$34,'Grille automatisée'!$C$37:$AZ$37,'Grille automatisée'!$C$40:$AZ$40)-SUM($F$8:$F$30)</f>
        <v>0</v>
      </c>
      <c r="G31" s="14" t="e">
        <f>$F31/SUM($F$8:$F$31)</f>
        <v>#DIV/0!</v>
      </c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3">
      <c r="A32" s="15"/>
      <c r="B32" s="15"/>
      <c r="C32" s="43"/>
      <c r="D32" s="15"/>
      <c r="E32" s="29"/>
      <c r="F32" s="15"/>
      <c r="G32" s="43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3">
      <c r="A33" s="15"/>
      <c r="B33" s="15"/>
      <c r="C33" s="43"/>
      <c r="D33" s="15"/>
      <c r="E33" s="15"/>
      <c r="F33" s="15"/>
      <c r="G33" s="43"/>
      <c r="H33" s="6"/>
      <c r="I33" s="6"/>
      <c r="J33" s="6"/>
      <c r="K33" s="6"/>
      <c r="L33" s="6"/>
      <c r="M33" s="6"/>
      <c r="N33" s="6"/>
      <c r="O33" s="6"/>
      <c r="P33" s="6"/>
    </row>
    <row r="34" spans="1:16" x14ac:dyDescent="0.3">
      <c r="A34" s="15"/>
      <c r="B34" s="15"/>
      <c r="C34" s="43"/>
      <c r="D34" s="15"/>
      <c r="E34" s="15"/>
      <c r="F34" s="15"/>
      <c r="G34" s="43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3">
      <c r="A35" s="15"/>
      <c r="B35" s="15"/>
      <c r="C35" s="43"/>
      <c r="D35" s="15"/>
      <c r="E35" s="15"/>
      <c r="F35" s="15"/>
      <c r="G35" s="43"/>
      <c r="H35" s="6"/>
      <c r="I35" s="6"/>
      <c r="J35" s="6"/>
      <c r="K35" s="6"/>
      <c r="L35" s="6"/>
      <c r="M35" s="6"/>
      <c r="N35" s="6"/>
      <c r="O35" s="6"/>
      <c r="P35" s="6"/>
    </row>
    <row r="36" spans="1:16" x14ac:dyDescent="0.3">
      <c r="A36" s="15"/>
      <c r="B36" s="15"/>
      <c r="C36" s="43"/>
      <c r="D36" s="15"/>
      <c r="E36" s="15"/>
      <c r="F36" s="15"/>
      <c r="G36" s="43"/>
      <c r="H36" s="6"/>
      <c r="I36" s="6"/>
      <c r="J36" s="6"/>
      <c r="K36" s="6"/>
      <c r="L36" s="6"/>
      <c r="M36" s="6"/>
      <c r="N36" s="6"/>
      <c r="O36" s="6"/>
      <c r="P36" s="6"/>
    </row>
    <row r="37" spans="1:16" x14ac:dyDescent="0.3">
      <c r="A37" s="15"/>
      <c r="B37" s="15"/>
      <c r="C37" s="43"/>
      <c r="D37" s="15"/>
      <c r="E37" s="15"/>
      <c r="F37" s="15"/>
      <c r="G37" s="43"/>
      <c r="H37" s="6"/>
      <c r="I37" s="6"/>
      <c r="J37" s="6"/>
      <c r="K37" s="6"/>
      <c r="L37" s="6"/>
      <c r="M37" s="6"/>
      <c r="N37" s="6"/>
      <c r="O37" s="6"/>
      <c r="P37" s="6"/>
    </row>
    <row r="38" spans="1:16" x14ac:dyDescent="0.3">
      <c r="A38" s="15"/>
      <c r="B38" s="15"/>
      <c r="C38" s="43"/>
      <c r="D38" s="15"/>
      <c r="E38" s="15"/>
      <c r="F38" s="15"/>
      <c r="G38" s="43"/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3">
      <c r="A39" s="15"/>
      <c r="B39" s="15"/>
      <c r="C39" s="43"/>
      <c r="D39" s="15"/>
      <c r="E39" s="15"/>
      <c r="F39" s="15"/>
      <c r="G39" s="43"/>
      <c r="H39" s="6"/>
      <c r="I39" s="6"/>
      <c r="J39" s="6"/>
      <c r="K39" s="6"/>
      <c r="L39" s="6"/>
      <c r="M39" s="6"/>
      <c r="N39" s="6"/>
      <c r="O39" s="6"/>
      <c r="P39" s="6"/>
    </row>
    <row r="40" spans="1:16" x14ac:dyDescent="0.3">
      <c r="A40" s="15"/>
      <c r="B40" s="15"/>
      <c r="C40" s="43"/>
      <c r="D40" s="15"/>
      <c r="E40" s="15"/>
      <c r="F40" s="15"/>
      <c r="G40" s="43"/>
      <c r="H40" s="6"/>
      <c r="I40" s="6"/>
      <c r="J40" s="6"/>
      <c r="K40" s="6"/>
      <c r="L40" s="6"/>
      <c r="M40" s="6"/>
      <c r="N40" s="6"/>
      <c r="O40" s="6"/>
      <c r="P40" s="6"/>
    </row>
    <row r="41" spans="1:16" x14ac:dyDescent="0.3">
      <c r="A41" s="15"/>
      <c r="B41" s="15"/>
      <c r="C41" s="43"/>
      <c r="D41" s="15"/>
      <c r="E41" s="15"/>
      <c r="F41" s="15"/>
      <c r="G41" s="43"/>
      <c r="H41" s="6"/>
      <c r="I41" s="6"/>
      <c r="J41" s="6"/>
      <c r="K41" s="6"/>
      <c r="L41" s="6"/>
      <c r="M41" s="6"/>
      <c r="N41" s="6"/>
      <c r="O41" s="6"/>
      <c r="P41" s="6"/>
    </row>
    <row r="42" spans="1:16" x14ac:dyDescent="0.3">
      <c r="A42" s="15"/>
      <c r="B42" s="15"/>
      <c r="C42" s="43"/>
      <c r="D42" s="15"/>
      <c r="E42" s="15"/>
      <c r="F42" s="15"/>
      <c r="G42" s="43"/>
      <c r="H42" s="6"/>
      <c r="I42" s="6"/>
      <c r="J42" s="6"/>
      <c r="K42" s="6"/>
      <c r="L42" s="6"/>
      <c r="M42" s="6"/>
      <c r="N42" s="6"/>
      <c r="O42" s="6"/>
      <c r="P42" s="6"/>
    </row>
    <row r="43" spans="1:16" ht="17.25" thickBot="1" x14ac:dyDescent="0.35">
      <c r="A43" s="15"/>
      <c r="B43" s="15"/>
      <c r="C43" s="43"/>
      <c r="D43" s="15"/>
      <c r="E43" s="15"/>
      <c r="F43" s="15"/>
      <c r="G43" s="43"/>
      <c r="H43" s="6"/>
      <c r="I43" s="6"/>
      <c r="J43" s="6"/>
      <c r="K43" s="6"/>
      <c r="L43" s="6"/>
      <c r="M43" s="6"/>
      <c r="N43" s="6"/>
      <c r="O43" s="6"/>
      <c r="P43" s="6"/>
    </row>
    <row r="44" spans="1:16" ht="36" customHeight="1" thickBot="1" x14ac:dyDescent="0.35">
      <c r="A44" s="77" t="s">
        <v>166</v>
      </c>
      <c r="B44" s="78"/>
      <c r="C44" s="78"/>
      <c r="D44" s="78"/>
      <c r="E44" s="78"/>
      <c r="F44" s="78"/>
      <c r="G44" s="79"/>
    </row>
    <row r="45" spans="1:16" ht="26.25" customHeight="1" thickBot="1" x14ac:dyDescent="0.35">
      <c r="A45" s="75" t="s">
        <v>170</v>
      </c>
      <c r="B45" s="76"/>
      <c r="C45" s="76"/>
      <c r="D45" s="76"/>
      <c r="E45" s="76"/>
      <c r="F45" s="76"/>
      <c r="G45" s="76"/>
    </row>
    <row r="46" spans="1:16" ht="17.25" thickTop="1" x14ac:dyDescent="0.3">
      <c r="A46" s="6"/>
      <c r="B46" s="7"/>
      <c r="C46" s="6"/>
      <c r="D46" s="6"/>
      <c r="E46" s="6"/>
      <c r="F46" s="6"/>
      <c r="G46" s="6"/>
    </row>
    <row r="47" spans="1:16" ht="28.5" x14ac:dyDescent="0.3">
      <c r="A47" s="8" t="s">
        <v>44</v>
      </c>
      <c r="B47" s="8" t="s">
        <v>174</v>
      </c>
      <c r="C47" s="8" t="s">
        <v>42</v>
      </c>
      <c r="D47" s="31"/>
      <c r="E47" s="19" t="s">
        <v>171</v>
      </c>
      <c r="F47" s="8" t="s">
        <v>174</v>
      </c>
      <c r="G47" s="8" t="s">
        <v>42</v>
      </c>
    </row>
    <row r="48" spans="1:16" x14ac:dyDescent="0.3">
      <c r="A48" s="32" t="s">
        <v>10</v>
      </c>
      <c r="B48" s="11">
        <f>COUNTIF('Grille automatisée'!$C$17:$AZ$17,Résultats!$A48)</f>
        <v>0</v>
      </c>
      <c r="C48" s="14" t="e">
        <f>$B48/SUM($B$48:$B$63)</f>
        <v>#DIV/0!</v>
      </c>
      <c r="D48" s="30"/>
      <c r="E48" s="32" t="s">
        <v>172</v>
      </c>
      <c r="F48" s="11">
        <f>COUNTIF('Grille automatisée'!$C$45:$AZ$45,"Conforme")</f>
        <v>0</v>
      </c>
      <c r="G48" s="14" t="e">
        <f>$F48/SUM($F$48:$F$49)</f>
        <v>#DIV/0!</v>
      </c>
    </row>
    <row r="49" spans="1:7" ht="17.25" thickBot="1" x14ac:dyDescent="0.35">
      <c r="A49" s="32" t="s">
        <v>11</v>
      </c>
      <c r="B49" s="11">
        <f>COUNTIF('Grille automatisée'!$C$17:$AZ$17,Résultats!$A49)</f>
        <v>0</v>
      </c>
      <c r="C49" s="14" t="e">
        <f t="shared" ref="C49:C63" si="0">$B49/SUM($B$48:$B$63)</f>
        <v>#DIV/0!</v>
      </c>
      <c r="D49" s="6"/>
      <c r="E49" s="33" t="s">
        <v>173</v>
      </c>
      <c r="F49" s="35">
        <f>COUNTIF('Grille automatisée'!$C$45:$AZ$45,"Non conforme")</f>
        <v>0</v>
      </c>
      <c r="G49" s="36" t="e">
        <f>$F49/SUM($F$48:$F$49)</f>
        <v>#DIV/0!</v>
      </c>
    </row>
    <row r="50" spans="1:7" ht="17.25" thickTop="1" x14ac:dyDescent="0.3">
      <c r="A50" s="32" t="s">
        <v>77</v>
      </c>
      <c r="B50" s="11">
        <f>COUNTIF('Grille automatisée'!$C$17:$AZ$17,Résultats!$A50)</f>
        <v>0</v>
      </c>
      <c r="C50" s="14" t="e">
        <f t="shared" si="0"/>
        <v>#DIV/0!</v>
      </c>
      <c r="D50" s="6"/>
      <c r="E50" s="32" t="s">
        <v>49</v>
      </c>
      <c r="F50" s="37">
        <f>COUNTIF('Grille automatisée'!$C$46:$AZ$46,"Conforme")</f>
        <v>0</v>
      </c>
      <c r="G50" s="38" t="e">
        <f>$F50/SUM($F$50:$F$51)</f>
        <v>#DIV/0!</v>
      </c>
    </row>
    <row r="51" spans="1:7" ht="29.25" thickBot="1" x14ac:dyDescent="0.35">
      <c r="A51" s="32" t="s">
        <v>3</v>
      </c>
      <c r="B51" s="11">
        <f>COUNTIF('Grille automatisée'!$C$17:$AZ$17,Résultats!$A51)</f>
        <v>0</v>
      </c>
      <c r="C51" s="14" t="e">
        <f t="shared" si="0"/>
        <v>#DIV/0!</v>
      </c>
      <c r="D51" s="6"/>
      <c r="E51" s="33" t="s">
        <v>48</v>
      </c>
      <c r="F51" s="18">
        <f>COUNTIF('Grille automatisée'!$C$46:$AZ$46,"Non conforme")</f>
        <v>0</v>
      </c>
      <c r="G51" s="34" t="e">
        <f>$F51/SUM($F$50:$F$51)</f>
        <v>#DIV/0!</v>
      </c>
    </row>
    <row r="52" spans="1:7" ht="17.25" thickTop="1" x14ac:dyDescent="0.3">
      <c r="A52" s="32" t="s">
        <v>16</v>
      </c>
      <c r="B52" s="11">
        <f>COUNTIF('Grille automatisée'!$C$17:$AZ$17,Résultats!$A52)</f>
        <v>0</v>
      </c>
      <c r="C52" s="14" t="e">
        <f t="shared" si="0"/>
        <v>#DIV/0!</v>
      </c>
      <c r="D52" s="6"/>
      <c r="E52" s="32" t="s">
        <v>47</v>
      </c>
      <c r="F52" s="37">
        <f>COUNTIF('Grille automatisée'!$C$47:$AZ$47,"Conforme")</f>
        <v>0</v>
      </c>
      <c r="G52" s="38" t="e">
        <f>$F52/SUM($F$52:$F$53)</f>
        <v>#DIV/0!</v>
      </c>
    </row>
    <row r="53" spans="1:7" ht="29.25" thickBot="1" x14ac:dyDescent="0.35">
      <c r="A53" s="32" t="s">
        <v>97</v>
      </c>
      <c r="B53" s="11">
        <f>COUNTIF('Grille automatisée'!$C$17:$AZ$17,Résultats!$A53)</f>
        <v>0</v>
      </c>
      <c r="C53" s="14" t="e">
        <f t="shared" si="0"/>
        <v>#DIV/0!</v>
      </c>
      <c r="D53" s="6"/>
      <c r="E53" s="33" t="s">
        <v>57</v>
      </c>
      <c r="F53" s="18">
        <f>COUNTIF('Grille automatisée'!$C$47:$AZ$47,"Non conforme")</f>
        <v>0</v>
      </c>
      <c r="G53" s="34" t="e">
        <f>$F53/SUM($F$52:$F$53)</f>
        <v>#DIV/0!</v>
      </c>
    </row>
    <row r="54" spans="1:7" ht="29.25" thickTop="1" x14ac:dyDescent="0.3">
      <c r="A54" s="32" t="s">
        <v>96</v>
      </c>
      <c r="B54" s="11">
        <f>COUNTIF('Grille automatisée'!$C$17:$AZ$17,Résultats!$A54)</f>
        <v>0</v>
      </c>
      <c r="C54" s="14" t="e">
        <f t="shared" si="0"/>
        <v>#DIV/0!</v>
      </c>
      <c r="D54" s="6"/>
      <c r="E54" s="32" t="s">
        <v>50</v>
      </c>
      <c r="F54" s="17">
        <f>COUNTIF('Grille automatisée'!$C$48:$AZ$48,"Conforme")</f>
        <v>0</v>
      </c>
      <c r="G54" s="39" t="e">
        <f>$F54/SUM($F$54:$F$55)</f>
        <v>#DIV/0!</v>
      </c>
    </row>
    <row r="55" spans="1:7" ht="17.25" thickBot="1" x14ac:dyDescent="0.35">
      <c r="A55" s="32" t="s">
        <v>179</v>
      </c>
      <c r="B55" s="11">
        <f>COUNTIF('Grille automatisée'!$C$17:$AZ$17,Résultats!$A55)</f>
        <v>0</v>
      </c>
      <c r="C55" s="14" t="e">
        <f t="shared" si="0"/>
        <v>#DIV/0!</v>
      </c>
      <c r="D55" s="6"/>
      <c r="E55" s="33" t="s">
        <v>51</v>
      </c>
      <c r="F55" s="35">
        <f>COUNTIF('Grille automatisée'!$C$48:$AZ$48,"Non conforme")</f>
        <v>0</v>
      </c>
      <c r="G55" s="36" t="e">
        <f>$F55/SUM($F$54:$F$55)</f>
        <v>#DIV/0!</v>
      </c>
    </row>
    <row r="56" spans="1:7" ht="29.25" thickTop="1" x14ac:dyDescent="0.3">
      <c r="A56" s="32" t="s">
        <v>98</v>
      </c>
      <c r="B56" s="11">
        <f>COUNTIF('Grille automatisée'!$C$17:$AZ$17,Résultats!$A56)</f>
        <v>0</v>
      </c>
      <c r="C56" s="14" t="e">
        <f t="shared" si="0"/>
        <v>#DIV/0!</v>
      </c>
      <c r="D56" s="6"/>
      <c r="E56" s="32" t="s">
        <v>175</v>
      </c>
      <c r="F56" s="37">
        <f>COUNTIF('Grille automatisée'!$C$49:$AZ$49,"Conforme")</f>
        <v>0</v>
      </c>
      <c r="G56" s="38" t="e">
        <f>$F56/SUM($F$56:$F$57)</f>
        <v>#DIV/0!</v>
      </c>
    </row>
    <row r="57" spans="1:7" ht="28.5" x14ac:dyDescent="0.3">
      <c r="A57" s="32" t="s">
        <v>168</v>
      </c>
      <c r="B57" s="11">
        <f>COUNTIF('Grille automatisée'!$C$17:$AZ$17,Résultats!$A57)</f>
        <v>0</v>
      </c>
      <c r="C57" s="14" t="e">
        <f t="shared" si="0"/>
        <v>#DIV/0!</v>
      </c>
      <c r="D57" s="6"/>
      <c r="E57" s="32" t="s">
        <v>176</v>
      </c>
      <c r="F57" s="11">
        <f>COUNTIF('Grille automatisée'!$C$49:$AZ$49,"Non conforme")</f>
        <v>0</v>
      </c>
      <c r="G57" s="14" t="e">
        <f>$F57/SUM($F$56:$F$57)</f>
        <v>#DIV/0!</v>
      </c>
    </row>
    <row r="58" spans="1:7" x14ac:dyDescent="0.3">
      <c r="A58" s="32" t="s">
        <v>91</v>
      </c>
      <c r="B58" s="11">
        <f>COUNTIF('Grille automatisée'!$C$17:$AZ$17,Résultats!$A58)</f>
        <v>0</v>
      </c>
      <c r="C58" s="14" t="e">
        <f t="shared" si="0"/>
        <v>#DIV/0!</v>
      </c>
      <c r="D58" s="6"/>
      <c r="E58" s="6"/>
      <c r="F58" s="6"/>
      <c r="G58" s="6"/>
    </row>
    <row r="59" spans="1:7" x14ac:dyDescent="0.3">
      <c r="A59" s="32" t="s">
        <v>109</v>
      </c>
      <c r="B59" s="11">
        <f>COUNTIF('Grille automatisée'!$C$17:$AZ$17,Résultats!$A59)</f>
        <v>0</v>
      </c>
      <c r="C59" s="14" t="e">
        <f t="shared" si="0"/>
        <v>#DIV/0!</v>
      </c>
      <c r="D59" s="6"/>
      <c r="E59" s="6"/>
      <c r="F59" s="6"/>
      <c r="G59" s="6"/>
    </row>
    <row r="60" spans="1:7" x14ac:dyDescent="0.3">
      <c r="A60" s="32" t="s">
        <v>110</v>
      </c>
      <c r="B60" s="11">
        <f>COUNTIF('Grille automatisée'!$C$17:$AZ$17,Résultats!$A60)</f>
        <v>0</v>
      </c>
      <c r="C60" s="14" t="e">
        <f t="shared" si="0"/>
        <v>#DIV/0!</v>
      </c>
      <c r="D60" s="6"/>
      <c r="E60" s="6"/>
      <c r="F60" s="6"/>
      <c r="G60" s="6"/>
    </row>
    <row r="61" spans="1:7" ht="28.5" x14ac:dyDescent="0.3">
      <c r="A61" s="32" t="s">
        <v>111</v>
      </c>
      <c r="B61" s="11">
        <f>COUNTIF('Grille automatisée'!$C$17:$AZ$17,Résultats!$A61)</f>
        <v>0</v>
      </c>
      <c r="C61" s="14" t="e">
        <f t="shared" si="0"/>
        <v>#DIV/0!</v>
      </c>
      <c r="D61" s="6"/>
      <c r="E61" s="6"/>
      <c r="F61" s="6"/>
      <c r="G61" s="6"/>
    </row>
    <row r="62" spans="1:7" x14ac:dyDescent="0.3">
      <c r="A62" s="32" t="s">
        <v>18</v>
      </c>
      <c r="B62" s="11">
        <f>COUNTIF('Grille automatisée'!$C$17:$AZ$17,Résultats!$A62)</f>
        <v>0</v>
      </c>
      <c r="C62" s="14" t="e">
        <f t="shared" si="0"/>
        <v>#DIV/0!</v>
      </c>
      <c r="D62" s="6"/>
      <c r="E62" s="6"/>
      <c r="F62" s="6"/>
      <c r="G62" s="6"/>
    </row>
    <row r="63" spans="1:7" x14ac:dyDescent="0.3">
      <c r="A63" s="32" t="s">
        <v>92</v>
      </c>
      <c r="B63" s="11">
        <f>COUNTA('Grille automatisée'!$C$17:$AZ$17)-SUM($B$48:$B$62)</f>
        <v>0</v>
      </c>
      <c r="C63" s="14" t="e">
        <f t="shared" si="0"/>
        <v>#DIV/0!</v>
      </c>
      <c r="D63" s="6"/>
      <c r="E63" s="6"/>
      <c r="F63" s="6"/>
      <c r="G63" s="6"/>
    </row>
    <row r="64" spans="1:7" x14ac:dyDescent="0.3">
      <c r="A64" s="6"/>
      <c r="B64" s="6"/>
      <c r="C64" s="6"/>
      <c r="D64" s="6"/>
      <c r="E64" s="6"/>
      <c r="F64" s="6"/>
      <c r="G64" s="6"/>
    </row>
    <row r="65" spans="1:7" x14ac:dyDescent="0.3">
      <c r="A65" s="6"/>
      <c r="B65" s="6"/>
      <c r="C65" s="6"/>
      <c r="D65" s="6"/>
      <c r="E65" s="6"/>
      <c r="F65" s="6"/>
      <c r="G65" s="6"/>
    </row>
    <row r="66" spans="1:7" x14ac:dyDescent="0.3">
      <c r="A66" s="6"/>
      <c r="B66" s="6"/>
      <c r="C66" s="6"/>
      <c r="D66" s="6"/>
      <c r="E66" s="6"/>
      <c r="F66" s="6"/>
      <c r="G66" s="6"/>
    </row>
    <row r="67" spans="1:7" x14ac:dyDescent="0.3">
      <c r="A67" s="6"/>
      <c r="B67" s="6"/>
      <c r="C67" s="6"/>
      <c r="D67" s="6"/>
      <c r="E67" s="6"/>
      <c r="F67" s="6"/>
      <c r="G67" s="6"/>
    </row>
    <row r="68" spans="1:7" x14ac:dyDescent="0.3">
      <c r="A68" s="6"/>
      <c r="B68" s="6"/>
      <c r="C68" s="6"/>
      <c r="D68" s="6"/>
      <c r="E68" s="6"/>
      <c r="F68" s="6"/>
      <c r="G68" s="6"/>
    </row>
    <row r="69" spans="1:7" x14ac:dyDescent="0.3">
      <c r="A69" s="6"/>
      <c r="B69" s="6"/>
      <c r="C69" s="6"/>
      <c r="D69" s="6"/>
      <c r="E69" s="6"/>
      <c r="F69" s="6"/>
      <c r="G69" s="6"/>
    </row>
    <row r="70" spans="1:7" x14ac:dyDescent="0.3">
      <c r="A70" s="6"/>
      <c r="B70" s="6"/>
      <c r="C70" s="6"/>
      <c r="D70" s="6"/>
      <c r="E70" s="6"/>
      <c r="F70" s="6"/>
      <c r="G70" s="6"/>
    </row>
    <row r="71" spans="1:7" x14ac:dyDescent="0.3">
      <c r="A71" s="6"/>
      <c r="B71" s="6"/>
      <c r="C71" s="6"/>
      <c r="D71" s="6"/>
      <c r="E71" s="6"/>
      <c r="F71" s="6"/>
      <c r="G71" s="6"/>
    </row>
    <row r="72" spans="1:7" x14ac:dyDescent="0.3">
      <c r="A72" s="6"/>
      <c r="B72" s="6"/>
      <c r="C72" s="6"/>
      <c r="D72" s="6"/>
      <c r="E72" s="6"/>
      <c r="F72" s="6"/>
      <c r="G72" s="6"/>
    </row>
    <row r="73" spans="1:7" x14ac:dyDescent="0.3">
      <c r="A73" s="6"/>
      <c r="B73" s="6"/>
      <c r="C73" s="6"/>
      <c r="D73" s="6"/>
      <c r="E73" s="6"/>
      <c r="F73" s="6"/>
      <c r="G73" s="6"/>
    </row>
    <row r="74" spans="1:7" x14ac:dyDescent="0.3">
      <c r="A74" s="6"/>
      <c r="B74" s="6"/>
      <c r="C74" s="6"/>
      <c r="D74" s="6"/>
      <c r="E74" s="6"/>
      <c r="F74" s="6"/>
      <c r="G74" s="6"/>
    </row>
    <row r="75" spans="1:7" x14ac:dyDescent="0.3">
      <c r="A75" s="6"/>
      <c r="B75" s="6"/>
      <c r="C75" s="6"/>
      <c r="D75" s="6"/>
      <c r="E75" s="6"/>
      <c r="F75" s="6"/>
      <c r="G75" s="6"/>
    </row>
    <row r="76" spans="1:7" x14ac:dyDescent="0.3">
      <c r="A76" s="6"/>
      <c r="B76" s="6"/>
      <c r="C76" s="6"/>
      <c r="D76" s="6"/>
      <c r="E76" s="6"/>
      <c r="F76" s="6"/>
      <c r="G76" s="6"/>
    </row>
    <row r="77" spans="1:7" x14ac:dyDescent="0.3">
      <c r="A77" s="6"/>
      <c r="B77" s="6"/>
      <c r="C77" s="6"/>
      <c r="D77" s="6"/>
      <c r="E77" s="6"/>
      <c r="F77" s="6"/>
      <c r="G77" s="6"/>
    </row>
    <row r="78" spans="1:7" x14ac:dyDescent="0.3">
      <c r="A78" s="6"/>
      <c r="B78" s="6"/>
      <c r="C78" s="6"/>
      <c r="D78" s="6"/>
      <c r="E78" s="6"/>
      <c r="F78" s="6"/>
      <c r="G78" s="6"/>
    </row>
    <row r="79" spans="1:7" x14ac:dyDescent="0.3">
      <c r="A79" s="6"/>
      <c r="B79" s="6"/>
      <c r="C79" s="6"/>
      <c r="D79" s="6"/>
      <c r="E79" s="6"/>
      <c r="F79" s="6"/>
      <c r="G79" s="6"/>
    </row>
    <row r="80" spans="1:7" x14ac:dyDescent="0.3">
      <c r="A80" s="6"/>
      <c r="B80" s="6"/>
      <c r="C80" s="6"/>
      <c r="D80" s="6"/>
      <c r="E80" s="6"/>
      <c r="F80" s="6"/>
      <c r="G80" s="6"/>
    </row>
  </sheetData>
  <sheetProtection algorithmName="SHA-512" hashValue="Gf7Inwnq75Lt4AVwJxLa+rS9jf/T8fKhaKRmHrAqrF/ZkgD7JPauas5PYl1mEg0m6iWVuL+YCatPZAvB1DN9mw==" saltValue="i/Ez//Pci8evQWoxgnNSVg==" spinCount="100000" sheet="1" objects="1" scenarios="1"/>
  <mergeCells count="11">
    <mergeCell ref="K4:L4"/>
    <mergeCell ref="M4:N4"/>
    <mergeCell ref="O4:P4"/>
    <mergeCell ref="H4:H5"/>
    <mergeCell ref="H1:P1"/>
    <mergeCell ref="H2:P2"/>
    <mergeCell ref="A45:G45"/>
    <mergeCell ref="A1:G1"/>
    <mergeCell ref="A2:G2"/>
    <mergeCell ref="A44:G44"/>
    <mergeCell ref="I4:J4"/>
  </mergeCells>
  <pageMargins left="0.25" right="0.25" top="0.75" bottom="0.75" header="0.3" footer="0.3"/>
  <pageSetup paperSize="9" orientation="portrait" r:id="rId1"/>
  <headerFooter>
    <oddFooter>&amp;L&amp;"Segoe UI Emoji,Normal"&amp;10&amp;D&amp;C&amp;"Segoe UI Emoji,Normal"&amp;10Résultats - EPP Infections Urinaires&amp;R&amp;"Segoe UI Emoji,Normal"&amp;10&amp;P/&amp;N</oddFooter>
  </headerFooter>
  <rowBreaks count="1" manualBreakCount="1">
    <brk id="43" max="15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20</vt:i4>
      </vt:variant>
    </vt:vector>
  </HeadingPairs>
  <TitlesOfParts>
    <vt:vector size="23" baseType="lpstr">
      <vt:lpstr>Grille automatisée</vt:lpstr>
      <vt:lpstr>Infos</vt:lpstr>
      <vt:lpstr>Résultats</vt:lpstr>
      <vt:lpstr>Avec_FDR</vt:lpstr>
      <vt:lpstr>Colonisation_urinaire_gravidique</vt:lpstr>
      <vt:lpstr>Colonisation_urinaire_simple</vt:lpstr>
      <vt:lpstr>Cystite_aiguë_à_risque_de_complication</vt:lpstr>
      <vt:lpstr>Cystite_aiguë_simple</vt:lpstr>
      <vt:lpstr>Cystite_gravidique</vt:lpstr>
      <vt:lpstr>Cystite_récidivante_˂_1_épisode_par_mois</vt:lpstr>
      <vt:lpstr>Cystite_récidivante_≥__1_épisode_par_mois</vt:lpstr>
      <vt:lpstr>IUM_à_risque_de_complication_avec_qSOFA_˂_2</vt:lpstr>
      <vt:lpstr>IUM_avec_choc_septique</vt:lpstr>
      <vt:lpstr>IUM_avec_qSOFA_≥_2_sans_choc_septique</vt:lpstr>
      <vt:lpstr>IUM_paucisymptomatique</vt:lpstr>
      <vt:lpstr>PNA_à_risque_de_complication</vt:lpstr>
      <vt:lpstr>PNA_avec_choc_septique</vt:lpstr>
      <vt:lpstr>PNA_avec_qSOFA_≥_2_sans_choc_septique</vt:lpstr>
      <vt:lpstr>PNA_simple</vt:lpstr>
      <vt:lpstr>Sans_FDR</vt:lpstr>
      <vt:lpstr>Sans_symptôme</vt:lpstr>
      <vt:lpstr>'Grille automatisée'!Zone_d_impression</vt:lpstr>
      <vt:lpstr>Résultats!Zone_d_impression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2023-03-15T16:09:42Z</dcterms:modified>
</cp:coreProperties>
</file>